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DM910807\Downloads\"/>
    </mc:Choice>
  </mc:AlternateContent>
  <xr:revisionPtr revIDLastSave="0" documentId="8_{59B2312B-5E1C-4E97-A1E7-0DA9F4B8D602}" xr6:coauthVersionLast="47" xr6:coauthVersionMax="47" xr10:uidLastSave="{00000000-0000-0000-0000-000000000000}"/>
  <bookViews>
    <workbookView xWindow="28680" yWindow="-120" windowWidth="29040" windowHeight="15720" tabRatio="738" activeTab="1" xr2:uid="{00000000-000D-0000-FFFF-FFFF00000000}"/>
  </bookViews>
  <sheets>
    <sheet name="Guião de preenchimento" sheetId="12" r:id="rId1"/>
    <sheet name="I.Pressupostos" sheetId="13" r:id="rId2"/>
    <sheet name="I.1 Investimento + Substituição" sheetId="14" r:id="rId3"/>
    <sheet name="I.2 Ficha Receitas" sheetId="5" r:id="rId4"/>
    <sheet name="I.3 Ficha Custos" sheetId="16" r:id="rId5"/>
    <sheet name="I.4 Cálculos Auxiliares" sheetId="15" r:id="rId6"/>
    <sheet name="II. CF Exploração" sheetId="7" r:id="rId7"/>
    <sheet name="III. Valor Residual" sheetId="17" r:id="rId8"/>
    <sheet name="IV. Análise rentabilidade" sheetId="18" r:id="rId9"/>
    <sheet name="V.Sustentabilidade Financeira" sheetId="19" r:id="rId10"/>
    <sheet name="VI. Check-List" sheetId="22" r:id="rId11"/>
    <sheet name="VII. Défice de financiamento" sheetId="20" r:id="rId12"/>
    <sheet name="Folha3" sheetId="23" state="hidden" r:id="rId13"/>
  </sheets>
  <definedNames>
    <definedName name="_xlnm.Print_Area" localSheetId="0">'Guião de preenchimento'!$B$1:$C$71</definedName>
    <definedName name="_xlnm.Print_Area" localSheetId="2">'I.1 Investimento + Substituição'!$A$1:$N$71</definedName>
    <definedName name="_xlnm.Print_Area" localSheetId="3">'I.2 Ficha Receitas'!$A$1:$AK$83</definedName>
    <definedName name="_xlnm.Print_Area" localSheetId="4">'I.3 Ficha Custos'!$A$1:$AK$83</definedName>
    <definedName name="_xlnm.Print_Area" localSheetId="1">I.Pressupostos!$A$1:$Q$33</definedName>
    <definedName name="_xlnm.Print_Area" localSheetId="6">'II. CF Exploração'!$A$1:$AJ$73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19" l="1"/>
  <c r="F24" i="19"/>
  <c r="G24" i="19"/>
  <c r="H24" i="19"/>
  <c r="I24" i="19"/>
  <c r="J24" i="19"/>
  <c r="K24" i="19"/>
  <c r="L24" i="19"/>
  <c r="M24" i="19"/>
  <c r="N24" i="19"/>
  <c r="O24" i="19"/>
  <c r="P24" i="19"/>
  <c r="Q24" i="19"/>
  <c r="R24" i="19"/>
  <c r="S24" i="19"/>
  <c r="T24" i="19"/>
  <c r="U24" i="19"/>
  <c r="V24" i="19"/>
  <c r="W24" i="19"/>
  <c r="X24" i="19"/>
  <c r="Y24" i="19"/>
  <c r="Z24" i="19"/>
  <c r="AA24" i="19"/>
  <c r="AB24" i="19"/>
  <c r="AC24" i="19"/>
  <c r="AD24" i="19"/>
  <c r="AE24" i="19"/>
  <c r="AF24" i="19"/>
  <c r="AG24" i="19"/>
  <c r="AH24" i="19"/>
  <c r="AI24" i="19"/>
  <c r="E24" i="19"/>
  <c r="D16" i="20"/>
  <c r="D15" i="20"/>
  <c r="D14" i="20"/>
  <c r="D13" i="20"/>
  <c r="D12" i="20"/>
  <c r="O35" i="13"/>
  <c r="P35" i="13" s="1"/>
  <c r="Q35" i="13" s="1"/>
  <c r="R35" i="13" s="1"/>
  <c r="S35" i="13" s="1"/>
  <c r="T35" i="13" s="1"/>
  <c r="U35" i="13" s="1"/>
  <c r="V35" i="13" s="1"/>
  <c r="W35" i="13" s="1"/>
  <c r="X35" i="13" s="1"/>
  <c r="Y35" i="13" s="1"/>
  <c r="Z35" i="13" s="1"/>
  <c r="AA35" i="13" s="1"/>
  <c r="AB35" i="13" s="1"/>
  <c r="AC35" i="13" s="1"/>
  <c r="AD35" i="13" s="1"/>
  <c r="AE35" i="13" s="1"/>
  <c r="AF35" i="13" s="1"/>
  <c r="AG35" i="13" s="1"/>
  <c r="AH35" i="13" s="1"/>
  <c r="AI35" i="13" s="1"/>
  <c r="AJ35" i="13" s="1"/>
  <c r="AK35" i="13" s="1"/>
  <c r="AL35" i="13" s="1"/>
  <c r="AM35" i="13" s="1"/>
  <c r="AN35" i="13" s="1"/>
  <c r="AO35" i="13" s="1"/>
  <c r="AP35" i="13" s="1"/>
  <c r="N35" i="13"/>
  <c r="M35" i="13"/>
  <c r="F64" i="19"/>
  <c r="F51" i="19"/>
  <c r="AI46" i="18"/>
  <c r="AJ46" i="18"/>
  <c r="AD45" i="14"/>
  <c r="AE45" i="14"/>
  <c r="AF45" i="14"/>
  <c r="AG45" i="14"/>
  <c r="AH45" i="14"/>
  <c r="AI45" i="14"/>
  <c r="AI25" i="18"/>
  <c r="AJ25" i="18"/>
  <c r="D16" i="17"/>
  <c r="D18" i="20" l="1"/>
  <c r="E24" i="17"/>
  <c r="F24" i="17"/>
  <c r="G24" i="17"/>
  <c r="H24" i="17"/>
  <c r="I24" i="17"/>
  <c r="J24" i="17"/>
  <c r="K24" i="17"/>
  <c r="L24" i="17"/>
  <c r="M24" i="17"/>
  <c r="N24" i="17"/>
  <c r="O24" i="17"/>
  <c r="P24" i="17"/>
  <c r="Q24" i="17"/>
  <c r="R24" i="17"/>
  <c r="S24" i="17"/>
  <c r="T24" i="17"/>
  <c r="U24" i="17"/>
  <c r="V24" i="17"/>
  <c r="W24" i="17"/>
  <c r="D24" i="17"/>
  <c r="F67" i="16" l="1"/>
  <c r="AJ67" i="16"/>
  <c r="F67" i="5"/>
  <c r="AJ67" i="5"/>
  <c r="C51" i="14"/>
  <c r="D51" i="14"/>
  <c r="C52" i="14"/>
  <c r="D52" i="14"/>
  <c r="C53" i="14"/>
  <c r="D53" i="14"/>
  <c r="C54" i="14"/>
  <c r="D54" i="14"/>
  <c r="F45" i="14"/>
  <c r="G45" i="14"/>
  <c r="H45" i="14"/>
  <c r="I45" i="14"/>
  <c r="J45" i="14"/>
  <c r="K45" i="14"/>
  <c r="L45" i="14"/>
  <c r="M45" i="14"/>
  <c r="N45" i="14"/>
  <c r="O45" i="14"/>
  <c r="P45" i="14"/>
  <c r="Q45" i="14"/>
  <c r="R45" i="14"/>
  <c r="S45" i="14"/>
  <c r="T45" i="14"/>
  <c r="U45" i="14"/>
  <c r="V45" i="14"/>
  <c r="W45" i="14"/>
  <c r="X45" i="14"/>
  <c r="Y45" i="14"/>
  <c r="Z45" i="14"/>
  <c r="AA45" i="14"/>
  <c r="AB45" i="14"/>
  <c r="AC45" i="14"/>
  <c r="F50" i="14"/>
  <c r="F51" i="14"/>
  <c r="F52" i="14"/>
  <c r="F53" i="14"/>
  <c r="F54" i="14"/>
  <c r="AJ42" i="14"/>
  <c r="AJ40" i="14"/>
  <c r="F37" i="14"/>
  <c r="E37" i="14" s="1"/>
  <c r="D50" i="14"/>
  <c r="C50" i="14"/>
  <c r="E45" i="14"/>
  <c r="AJ44" i="14"/>
  <c r="AJ43" i="14"/>
  <c r="AJ41" i="14"/>
  <c r="F22" i="14"/>
  <c r="F23" i="14"/>
  <c r="F24" i="14"/>
  <c r="F25" i="14"/>
  <c r="F26" i="14"/>
  <c r="M27" i="13"/>
  <c r="N27" i="13" s="1"/>
  <c r="O27" i="13" s="1"/>
  <c r="P27" i="13" s="1"/>
  <c r="Q27" i="13" s="1"/>
  <c r="R27" i="13" s="1"/>
  <c r="S27" i="13" s="1"/>
  <c r="T27" i="13" s="1"/>
  <c r="U27" i="13" s="1"/>
  <c r="V27" i="13" s="1"/>
  <c r="W27" i="13" s="1"/>
  <c r="X27" i="13" s="1"/>
  <c r="Y27" i="13" s="1"/>
  <c r="Z27" i="13" s="1"/>
  <c r="AA27" i="13" s="1"/>
  <c r="AB27" i="13" s="1"/>
  <c r="AC27" i="13" s="1"/>
  <c r="AD27" i="13" s="1"/>
  <c r="AE27" i="13" s="1"/>
  <c r="AF27" i="13" s="1"/>
  <c r="AG27" i="13" s="1"/>
  <c r="AH27" i="13" s="1"/>
  <c r="AI27" i="13" s="1"/>
  <c r="AJ27" i="13" s="1"/>
  <c r="AK27" i="13" s="1"/>
  <c r="AL27" i="13" s="1"/>
  <c r="AM27" i="13" s="1"/>
  <c r="AN27" i="13" s="1"/>
  <c r="AO27" i="13" s="1"/>
  <c r="AP27" i="13" s="1"/>
  <c r="M29" i="13"/>
  <c r="N29" i="13" s="1"/>
  <c r="N28" i="13" s="1"/>
  <c r="L29" i="13"/>
  <c r="K29" i="13"/>
  <c r="J29" i="13" s="1"/>
  <c r="M28" i="13"/>
  <c r="L28" i="13"/>
  <c r="K28" i="13"/>
  <c r="M34" i="13"/>
  <c r="L34" i="13" s="1"/>
  <c r="K34" i="13" s="1"/>
  <c r="J34" i="13" s="1"/>
  <c r="I34" i="13" s="1"/>
  <c r="H34" i="13" s="1"/>
  <c r="L37" i="13"/>
  <c r="E67" i="16" s="1"/>
  <c r="L36" i="13"/>
  <c r="K36" i="13"/>
  <c r="J36" i="13"/>
  <c r="I36" i="13"/>
  <c r="N34" i="13"/>
  <c r="O34" i="13" s="1"/>
  <c r="P34" i="13" s="1"/>
  <c r="Q34" i="13" s="1"/>
  <c r="R34" i="13" s="1"/>
  <c r="S34" i="13" s="1"/>
  <c r="T34" i="13" s="1"/>
  <c r="U34" i="13" s="1"/>
  <c r="V34" i="13" s="1"/>
  <c r="W34" i="13" s="1"/>
  <c r="X34" i="13" s="1"/>
  <c r="Y34" i="13" s="1"/>
  <c r="Z34" i="13" s="1"/>
  <c r="AA34" i="13" s="1"/>
  <c r="AB34" i="13" s="1"/>
  <c r="AC34" i="13" s="1"/>
  <c r="AD34" i="13" s="1"/>
  <c r="AE34" i="13" s="1"/>
  <c r="AF34" i="13" s="1"/>
  <c r="AG34" i="13" s="1"/>
  <c r="AH34" i="13" s="1"/>
  <c r="AI34" i="13" s="1"/>
  <c r="AJ34" i="13" s="1"/>
  <c r="AK34" i="13" s="1"/>
  <c r="AL34" i="13" s="1"/>
  <c r="AM34" i="13" s="1"/>
  <c r="AN34" i="13" s="1"/>
  <c r="AO34" i="13" s="1"/>
  <c r="AP34" i="13" s="1"/>
  <c r="F32" i="19"/>
  <c r="F12" i="19"/>
  <c r="G32" i="18"/>
  <c r="C7" i="17"/>
  <c r="G17" i="13"/>
  <c r="G15" i="13"/>
  <c r="AE11" i="16" a="1"/>
  <c r="AE11" i="16" s="1"/>
  <c r="AE11" i="5" a="1"/>
  <c r="AE11" i="5" s="1"/>
  <c r="E52" i="14" l="1"/>
  <c r="E50" i="14"/>
  <c r="E26" i="14"/>
  <c r="E51" i="14"/>
  <c r="E53" i="14"/>
  <c r="E55" i="14" s="1"/>
  <c r="E25" i="14"/>
  <c r="E67" i="5"/>
  <c r="E24" i="14"/>
  <c r="E51" i="19"/>
  <c r="E64" i="19"/>
  <c r="E54" i="14"/>
  <c r="F55" i="14"/>
  <c r="AJ45" i="14"/>
  <c r="G37" i="14"/>
  <c r="H37" i="14" s="1"/>
  <c r="I37" i="14" s="1"/>
  <c r="J37" i="14" s="1"/>
  <c r="K37" i="14" s="1"/>
  <c r="L37" i="14" s="1"/>
  <c r="M37" i="14" s="1"/>
  <c r="N37" i="14" s="1"/>
  <c r="O37" i="14" s="1"/>
  <c r="P37" i="14" s="1"/>
  <c r="Q37" i="14" s="1"/>
  <c r="R37" i="14" s="1"/>
  <c r="S37" i="14" s="1"/>
  <c r="T37" i="14" s="1"/>
  <c r="U37" i="14" s="1"/>
  <c r="V37" i="14" s="1"/>
  <c r="W37" i="14" s="1"/>
  <c r="X37" i="14" s="1"/>
  <c r="Y37" i="14" s="1"/>
  <c r="Z37" i="14" s="1"/>
  <c r="AA37" i="14" s="1"/>
  <c r="AB37" i="14" s="1"/>
  <c r="AC37" i="14" s="1"/>
  <c r="AD37" i="14" s="1"/>
  <c r="AE37" i="14" s="1"/>
  <c r="AF37" i="14" s="1"/>
  <c r="AG37" i="14" s="1"/>
  <c r="AH37" i="14" s="1"/>
  <c r="AI37" i="14" s="1"/>
  <c r="E22" i="14"/>
  <c r="E23" i="14"/>
  <c r="J28" i="13"/>
  <c r="H37" i="13"/>
  <c r="L27" i="13"/>
  <c r="K27" i="13" s="1"/>
  <c r="J27" i="13" s="1"/>
  <c r="I27" i="13" s="1"/>
  <c r="H27" i="13" s="1"/>
  <c r="I29" i="13"/>
  <c r="I28" i="13"/>
  <c r="O29" i="13"/>
  <c r="J37" i="13"/>
  <c r="K37" i="13"/>
  <c r="I37" i="13"/>
  <c r="H31" i="5"/>
  <c r="F25" i="18" l="1"/>
  <c r="E38" i="19"/>
  <c r="G25" i="18"/>
  <c r="G46" i="18" s="1"/>
  <c r="F38" i="19"/>
  <c r="H28" i="13"/>
  <c r="H29" i="13"/>
  <c r="O28" i="13"/>
  <c r="P29" i="13"/>
  <c r="F23" i="19"/>
  <c r="D22" i="14"/>
  <c r="C22" i="14"/>
  <c r="F36" i="18"/>
  <c r="F12" i="7" a="1"/>
  <c r="F12" i="7" s="1"/>
  <c r="G12" i="7" s="1"/>
  <c r="F11" i="5" a="1"/>
  <c r="F11" i="5" s="1"/>
  <c r="F15" i="7"/>
  <c r="G15" i="7" s="1"/>
  <c r="H15" i="7" s="1"/>
  <c r="I15" i="7" s="1"/>
  <c r="J15" i="7" s="1"/>
  <c r="K15" i="7" s="1"/>
  <c r="L15" i="7" s="1"/>
  <c r="M15" i="7" s="1"/>
  <c r="N15" i="7" s="1"/>
  <c r="O15" i="7" s="1"/>
  <c r="P15" i="7" s="1"/>
  <c r="Q15" i="7" s="1"/>
  <c r="R15" i="7" s="1"/>
  <c r="S15" i="7" s="1"/>
  <c r="T15" i="7" s="1"/>
  <c r="U15" i="7" s="1"/>
  <c r="V15" i="7" s="1"/>
  <c r="W15" i="7" s="1"/>
  <c r="X15" i="7" s="1"/>
  <c r="Y15" i="7" s="1"/>
  <c r="Z15" i="7" s="1"/>
  <c r="AA15" i="7" s="1"/>
  <c r="AB15" i="7" s="1"/>
  <c r="AC15" i="7" s="1"/>
  <c r="AD15" i="7" s="1"/>
  <c r="AE15" i="7" s="1"/>
  <c r="AF15" i="7" s="1"/>
  <c r="AG15" i="7" s="1"/>
  <c r="AH15" i="7" s="1"/>
  <c r="AI15" i="7" s="1"/>
  <c r="D7" i="7"/>
  <c r="D8" i="7"/>
  <c r="C7" i="16"/>
  <c r="C7" i="5"/>
  <c r="E17" i="14"/>
  <c r="M17" i="14"/>
  <c r="N13" i="14"/>
  <c r="N14" i="14"/>
  <c r="N15" i="14"/>
  <c r="N16" i="14"/>
  <c r="K17" i="14"/>
  <c r="L17" i="14"/>
  <c r="N12" i="14"/>
  <c r="F46" i="18" l="1"/>
  <c r="P28" i="13"/>
  <c r="Q29" i="13"/>
  <c r="X24" i="17"/>
  <c r="AJ19" i="18" s="1"/>
  <c r="D19" i="18" s="1"/>
  <c r="N17" i="14"/>
  <c r="G13" i="7"/>
  <c r="H12" i="7"/>
  <c r="F13" i="7"/>
  <c r="E15" i="7"/>
  <c r="Q28" i="13" l="1"/>
  <c r="R29" i="13"/>
  <c r="H13" i="7"/>
  <c r="I12" i="7"/>
  <c r="R28" i="13" l="1"/>
  <c r="S29" i="13"/>
  <c r="J12" i="7"/>
  <c r="I13" i="7"/>
  <c r="S28" i="13" l="1"/>
  <c r="T29" i="13"/>
  <c r="K12" i="7"/>
  <c r="J13" i="7"/>
  <c r="T28" i="13" l="1"/>
  <c r="U29" i="13"/>
  <c r="L12" i="7"/>
  <c r="K13" i="7"/>
  <c r="V29" i="13" l="1"/>
  <c r="U28" i="13"/>
  <c r="M12" i="7"/>
  <c r="L13" i="7"/>
  <c r="W29" i="13" l="1"/>
  <c r="V28" i="13"/>
  <c r="N12" i="7"/>
  <c r="M13" i="7"/>
  <c r="X29" i="13" l="1"/>
  <c r="W28" i="13"/>
  <c r="O12" i="7"/>
  <c r="N13" i="7"/>
  <c r="Y29" i="13" l="1"/>
  <c r="X28" i="13"/>
  <c r="P12" i="7"/>
  <c r="O13" i="7"/>
  <c r="Z29" i="13" l="1"/>
  <c r="Y28" i="13"/>
  <c r="Q12" i="7"/>
  <c r="P13" i="7"/>
  <c r="AA29" i="13" l="1"/>
  <c r="Z28" i="13"/>
  <c r="R12" i="7"/>
  <c r="Q13" i="7"/>
  <c r="AA28" i="13" l="1"/>
  <c r="AB29" i="13"/>
  <c r="S12" i="7"/>
  <c r="R13" i="7"/>
  <c r="AB28" i="13" l="1"/>
  <c r="AC29" i="13"/>
  <c r="T12" i="7"/>
  <c r="S13" i="7"/>
  <c r="AC28" i="13" l="1"/>
  <c r="AD29" i="13"/>
  <c r="U12" i="7"/>
  <c r="T13" i="7"/>
  <c r="AD28" i="13" l="1"/>
  <c r="AE29" i="13"/>
  <c r="V12" i="7"/>
  <c r="U13" i="7"/>
  <c r="AE28" i="13" l="1"/>
  <c r="AF29" i="13"/>
  <c r="W12" i="7"/>
  <c r="V13" i="7"/>
  <c r="AF28" i="13" l="1"/>
  <c r="AG29" i="13"/>
  <c r="X12" i="7"/>
  <c r="W13" i="7"/>
  <c r="AG28" i="13" l="1"/>
  <c r="AH29" i="13"/>
  <c r="Y12" i="7"/>
  <c r="X13" i="7"/>
  <c r="AH28" i="13" l="1"/>
  <c r="AI29" i="13"/>
  <c r="Z12" i="7"/>
  <c r="Y13" i="7"/>
  <c r="AJ29" i="13" l="1"/>
  <c r="AI28" i="13"/>
  <c r="AA12" i="7"/>
  <c r="Z13" i="7"/>
  <c r="AK29" i="13" l="1"/>
  <c r="AJ28" i="13"/>
  <c r="AB12" i="7"/>
  <c r="AA13" i="7"/>
  <c r="AL29" i="13" l="1"/>
  <c r="AK28" i="13"/>
  <c r="AC12" i="7"/>
  <c r="AB13" i="7"/>
  <c r="AM29" i="13" l="1"/>
  <c r="AL28" i="13"/>
  <c r="AD12" i="7"/>
  <c r="AC13" i="7"/>
  <c r="AN29" i="13" l="1"/>
  <c r="AM28" i="13"/>
  <c r="AE12" i="7"/>
  <c r="AD13" i="7"/>
  <c r="AO29" i="13" l="1"/>
  <c r="AN28" i="13"/>
  <c r="AF12" i="7"/>
  <c r="AE13" i="7"/>
  <c r="AP29" i="13" l="1"/>
  <c r="AP28" i="13" s="1"/>
  <c r="AO28" i="13"/>
  <c r="AG12" i="7"/>
  <c r="AF13" i="7"/>
  <c r="AH12" i="7" l="1"/>
  <c r="AG13" i="7"/>
  <c r="AI12" i="7" l="1"/>
  <c r="AI13" i="7" s="1"/>
  <c r="AH13" i="7"/>
  <c r="D9" i="20" l="1"/>
  <c r="E23" i="19"/>
  <c r="G23" i="19"/>
  <c r="H23" i="19"/>
  <c r="I23" i="19"/>
  <c r="J23" i="19"/>
  <c r="K23" i="19"/>
  <c r="L23" i="19"/>
  <c r="M23" i="19"/>
  <c r="N23" i="19"/>
  <c r="O23" i="19"/>
  <c r="P23" i="19"/>
  <c r="Q23" i="19"/>
  <c r="R23" i="19"/>
  <c r="S23" i="19"/>
  <c r="T23" i="19"/>
  <c r="U23" i="19"/>
  <c r="V23" i="19"/>
  <c r="W23" i="19"/>
  <c r="X23" i="19"/>
  <c r="Y23" i="19"/>
  <c r="Z23" i="19"/>
  <c r="AA23" i="19"/>
  <c r="AB23" i="19"/>
  <c r="AC23" i="19"/>
  <c r="AD23" i="19"/>
  <c r="AE23" i="19"/>
  <c r="AF23" i="19"/>
  <c r="AG23" i="19"/>
  <c r="AH23" i="19"/>
  <c r="AI23" i="19"/>
  <c r="D23" i="19" l="1"/>
  <c r="C9" i="16" l="1"/>
  <c r="AD11" i="16" a="1"/>
  <c r="AD11" i="16" s="1"/>
  <c r="AD12" i="16" s="1"/>
  <c r="Z11" i="16" a="1"/>
  <c r="Z11" i="16" s="1"/>
  <c r="Y11" i="16" a="1"/>
  <c r="Y11" i="16" s="1"/>
  <c r="Y12" i="16" s="1"/>
  <c r="U11" i="16" a="1"/>
  <c r="U11" i="16" s="1"/>
  <c r="T11" i="16" a="1"/>
  <c r="T11" i="16" s="1"/>
  <c r="T12" i="16" s="1"/>
  <c r="P11" i="16" a="1"/>
  <c r="P11" i="16" s="1"/>
  <c r="O11" i="16" a="1"/>
  <c r="O11" i="16" s="1"/>
  <c r="O12" i="16" s="1"/>
  <c r="F11" i="16" a="1"/>
  <c r="F11" i="16" s="1"/>
  <c r="C9" i="5"/>
  <c r="AD11" i="5" a="1"/>
  <c r="AD11" i="5" s="1"/>
  <c r="Z11" i="5" a="1"/>
  <c r="Z11" i="5" s="1"/>
  <c r="Y11" i="5" a="1"/>
  <c r="Y11" i="5" s="1"/>
  <c r="U11" i="5" a="1"/>
  <c r="U11" i="5" s="1"/>
  <c r="T11" i="5" a="1"/>
  <c r="T11" i="5" s="1"/>
  <c r="O11" i="5" a="1"/>
  <c r="O11" i="5" s="1"/>
  <c r="P11" i="5" a="1"/>
  <c r="P11" i="5" s="1"/>
  <c r="F12" i="5"/>
  <c r="AE12" i="16" l="1"/>
  <c r="AF11" i="16"/>
  <c r="F12" i="16"/>
  <c r="G11" i="16"/>
  <c r="Q11" i="16"/>
  <c r="P12" i="16"/>
  <c r="Z12" i="16"/>
  <c r="AA11" i="16"/>
  <c r="U12" i="16"/>
  <c r="V11" i="16"/>
  <c r="G11" i="5"/>
  <c r="V12" i="16" l="1"/>
  <c r="W11" i="16"/>
  <c r="AB11" i="16"/>
  <c r="AA12" i="16"/>
  <c r="AF12" i="16"/>
  <c r="AG11" i="16"/>
  <c r="R11" i="16"/>
  <c r="Q12" i="16"/>
  <c r="G12" i="16"/>
  <c r="H11" i="16"/>
  <c r="G12" i="5"/>
  <c r="H11" i="5"/>
  <c r="H12" i="16" l="1"/>
  <c r="I11" i="16"/>
  <c r="R12" i="16"/>
  <c r="S11" i="16"/>
  <c r="S12" i="16" s="1"/>
  <c r="AG12" i="16"/>
  <c r="AH11" i="16"/>
  <c r="AB12" i="16"/>
  <c r="AC11" i="16"/>
  <c r="AC12" i="16" s="1"/>
  <c r="W12" i="16"/>
  <c r="X11" i="16"/>
  <c r="X12" i="16" s="1"/>
  <c r="H12" i="5"/>
  <c r="I11" i="5"/>
  <c r="AH12" i="16" l="1"/>
  <c r="AI11" i="16"/>
  <c r="AI12" i="16" s="1"/>
  <c r="J11" i="16"/>
  <c r="I12" i="16"/>
  <c r="I12" i="5"/>
  <c r="J11" i="5"/>
  <c r="J12" i="16" l="1"/>
  <c r="K11" i="16"/>
  <c r="K11" i="5"/>
  <c r="J12" i="5"/>
  <c r="K12" i="16" l="1"/>
  <c r="L11" i="16"/>
  <c r="L11" i="5"/>
  <c r="K12" i="5"/>
  <c r="G7" i="18"/>
  <c r="G36" i="18"/>
  <c r="H36" i="18"/>
  <c r="I36" i="18"/>
  <c r="J36" i="18"/>
  <c r="K36" i="18"/>
  <c r="L36" i="18"/>
  <c r="M36" i="18"/>
  <c r="N36" i="18"/>
  <c r="O36" i="18"/>
  <c r="P36" i="18"/>
  <c r="Q36" i="18"/>
  <c r="R36" i="18"/>
  <c r="S36" i="18"/>
  <c r="T36" i="18"/>
  <c r="U36" i="18"/>
  <c r="V36" i="18"/>
  <c r="W36" i="18"/>
  <c r="X36" i="18"/>
  <c r="Y36" i="18"/>
  <c r="Z36" i="18"/>
  <c r="AA36" i="18"/>
  <c r="AB36" i="18"/>
  <c r="AC36" i="18"/>
  <c r="AD36" i="18"/>
  <c r="AE36" i="18"/>
  <c r="AF36" i="18"/>
  <c r="AG36" i="18"/>
  <c r="AH36" i="18"/>
  <c r="AI36" i="18"/>
  <c r="AJ36" i="18"/>
  <c r="M11" i="16" l="1"/>
  <c r="L12" i="16"/>
  <c r="M11" i="5"/>
  <c r="L12" i="5"/>
  <c r="N11" i="16" l="1"/>
  <c r="N12" i="16" s="1"/>
  <c r="M12" i="16"/>
  <c r="M12" i="5"/>
  <c r="N11" i="5"/>
  <c r="N12" i="5" l="1"/>
  <c r="O12" i="5" l="1"/>
  <c r="P12" i="5" l="1"/>
  <c r="Q11" i="5"/>
  <c r="Q12" i="5" l="1"/>
  <c r="R11" i="5"/>
  <c r="R12" i="5" l="1"/>
  <c r="S11" i="5"/>
  <c r="S12" i="5" l="1"/>
  <c r="T12" i="5" l="1"/>
  <c r="U12" i="5" l="1"/>
  <c r="V11" i="5"/>
  <c r="W11" i="5" l="1"/>
  <c r="V12" i="5"/>
  <c r="X11" i="5" l="1"/>
  <c r="W12" i="5"/>
  <c r="X12" i="5" l="1"/>
  <c r="Y12" i="5" l="1"/>
  <c r="AA11" i="5" l="1"/>
  <c r="Z12" i="5"/>
  <c r="AA12" i="5" l="1"/>
  <c r="AB11" i="5"/>
  <c r="AB12" i="5" l="1"/>
  <c r="AC11" i="5"/>
  <c r="AC12" i="5" l="1"/>
  <c r="AD12" i="5" l="1"/>
  <c r="AF11" i="5" l="1"/>
  <c r="AE12" i="5"/>
  <c r="AG11" i="5" l="1"/>
  <c r="AF12" i="5"/>
  <c r="AG12" i="5" l="1"/>
  <c r="AH11" i="5"/>
  <c r="AH12" i="5" l="1"/>
  <c r="AI11" i="5"/>
  <c r="AI12" i="5" s="1"/>
  <c r="I17" i="14" l="1"/>
  <c r="J17" i="14"/>
  <c r="F9" i="14"/>
  <c r="G9" i="14" s="1"/>
  <c r="H9" i="14" s="1"/>
  <c r="I9" i="14" s="1"/>
  <c r="J9" i="14" s="1"/>
  <c r="K9" i="14" s="1"/>
  <c r="L9" i="14" s="1"/>
  <c r="M9" i="14" s="1"/>
  <c r="AI61" i="16"/>
  <c r="U59" i="16"/>
  <c r="U63" i="16" s="1"/>
  <c r="V59" i="16"/>
  <c r="V63" i="16" s="1"/>
  <c r="W59" i="16"/>
  <c r="W63" i="16" s="1"/>
  <c r="X59" i="16"/>
  <c r="X63" i="16" s="1"/>
  <c r="Y59" i="16"/>
  <c r="Y63" i="16" s="1"/>
  <c r="Z59" i="16"/>
  <c r="Z63" i="16" s="1"/>
  <c r="AA59" i="16"/>
  <c r="AA63" i="16" s="1"/>
  <c r="AB59" i="16"/>
  <c r="AB63" i="16" s="1"/>
  <c r="AC59" i="16"/>
  <c r="AC63" i="16" s="1"/>
  <c r="AD59" i="16"/>
  <c r="AD63" i="16" s="1"/>
  <c r="AE59" i="16"/>
  <c r="AE63" i="16" s="1"/>
  <c r="AF59" i="16"/>
  <c r="AF63" i="16" s="1"/>
  <c r="AG59" i="16"/>
  <c r="AG63" i="16" s="1"/>
  <c r="AH59" i="16"/>
  <c r="AH63" i="16" s="1"/>
  <c r="AI59" i="16"/>
  <c r="AI63" i="16" s="1"/>
  <c r="U60" i="16"/>
  <c r="U64" i="16" s="1"/>
  <c r="V60" i="16"/>
  <c r="V64" i="16" s="1"/>
  <c r="W60" i="16"/>
  <c r="W64" i="16" s="1"/>
  <c r="X60" i="16"/>
  <c r="X64" i="16" s="1"/>
  <c r="Y60" i="16"/>
  <c r="Y64" i="16" s="1"/>
  <c r="Z60" i="16"/>
  <c r="Z64" i="16" s="1"/>
  <c r="AA60" i="16"/>
  <c r="AA64" i="16" s="1"/>
  <c r="AB60" i="16"/>
  <c r="AB64" i="16" s="1"/>
  <c r="AC60" i="16"/>
  <c r="AC64" i="16" s="1"/>
  <c r="AD60" i="16"/>
  <c r="AD64" i="16" s="1"/>
  <c r="AE60" i="16"/>
  <c r="AE64" i="16" s="1"/>
  <c r="AF60" i="16"/>
  <c r="AF64" i="16" s="1"/>
  <c r="AG60" i="16"/>
  <c r="AG64" i="16" s="1"/>
  <c r="AH60" i="16"/>
  <c r="AH64" i="16" s="1"/>
  <c r="AI60" i="16"/>
  <c r="AI64" i="16" s="1"/>
  <c r="U61" i="16"/>
  <c r="U65" i="16" s="1"/>
  <c r="V61" i="16"/>
  <c r="V65" i="16" s="1"/>
  <c r="W61" i="16"/>
  <c r="W65" i="16" s="1"/>
  <c r="X61" i="16"/>
  <c r="X65" i="16" s="1"/>
  <c r="Y61" i="16"/>
  <c r="Y65" i="16" s="1"/>
  <c r="Z61" i="16"/>
  <c r="Z65" i="16" s="1"/>
  <c r="AA61" i="16"/>
  <c r="AA65" i="16" s="1"/>
  <c r="AB61" i="16"/>
  <c r="AB65" i="16" s="1"/>
  <c r="AC61" i="16"/>
  <c r="AC65" i="16" s="1"/>
  <c r="AD61" i="16"/>
  <c r="AD65" i="16" s="1"/>
  <c r="AE61" i="16"/>
  <c r="AE65" i="16" s="1"/>
  <c r="AF61" i="16"/>
  <c r="AF65" i="16" s="1"/>
  <c r="AG61" i="16"/>
  <c r="AG65" i="16" s="1"/>
  <c r="AH61" i="16"/>
  <c r="AH65" i="16" s="1"/>
  <c r="U51" i="16"/>
  <c r="V51" i="16"/>
  <c r="W51" i="16"/>
  <c r="X51" i="16"/>
  <c r="Y51" i="16"/>
  <c r="Z51" i="16"/>
  <c r="AA51" i="16"/>
  <c r="AB51" i="16"/>
  <c r="AC51" i="16"/>
  <c r="AD51" i="16"/>
  <c r="AE51" i="16"/>
  <c r="AF51" i="16"/>
  <c r="AG51" i="16"/>
  <c r="AH51" i="16"/>
  <c r="AI51" i="16"/>
  <c r="U52" i="16"/>
  <c r="V52" i="16"/>
  <c r="W52" i="16"/>
  <c r="X52" i="16"/>
  <c r="Y52" i="16"/>
  <c r="Z52" i="16"/>
  <c r="AA52" i="16"/>
  <c r="AB52" i="16"/>
  <c r="AC52" i="16"/>
  <c r="AD52" i="16"/>
  <c r="AE52" i="16"/>
  <c r="AF52" i="16"/>
  <c r="AG52" i="16"/>
  <c r="AH52" i="16"/>
  <c r="AI52" i="16"/>
  <c r="U53" i="16"/>
  <c r="V53" i="16"/>
  <c r="W53" i="16"/>
  <c r="X53" i="16"/>
  <c r="Y53" i="16"/>
  <c r="Z53" i="16"/>
  <c r="AA53" i="16"/>
  <c r="AB53" i="16"/>
  <c r="AC53" i="16"/>
  <c r="AD53" i="16"/>
  <c r="AE53" i="16"/>
  <c r="AF53" i="16"/>
  <c r="AG53" i="16"/>
  <c r="AH53" i="16"/>
  <c r="AI53" i="16"/>
  <c r="T53" i="16"/>
  <c r="AJ22" i="16"/>
  <c r="AJ41" i="16"/>
  <c r="AJ42" i="16"/>
  <c r="AJ43" i="16"/>
  <c r="AJ44" i="16"/>
  <c r="AJ45" i="16"/>
  <c r="AJ46" i="16"/>
  <c r="AJ47" i="16"/>
  <c r="AJ48" i="16"/>
  <c r="AJ49" i="16"/>
  <c r="AJ40" i="16"/>
  <c r="E30" i="16"/>
  <c r="F30" i="16"/>
  <c r="G30" i="16"/>
  <c r="H30" i="16"/>
  <c r="I30" i="16"/>
  <c r="J30" i="16"/>
  <c r="K30" i="16"/>
  <c r="L30" i="16"/>
  <c r="M30" i="16"/>
  <c r="N30" i="16"/>
  <c r="O30" i="16"/>
  <c r="P30" i="16"/>
  <c r="Q30" i="16"/>
  <c r="R30" i="16"/>
  <c r="S30" i="16"/>
  <c r="T30" i="16"/>
  <c r="U30" i="16"/>
  <c r="V30" i="16"/>
  <c r="W30" i="16"/>
  <c r="X30" i="16"/>
  <c r="Y30" i="16"/>
  <c r="Z30" i="16"/>
  <c r="AA30" i="16"/>
  <c r="AB30" i="16"/>
  <c r="AC30" i="16"/>
  <c r="AD30" i="16"/>
  <c r="AE30" i="16"/>
  <c r="AF30" i="16"/>
  <c r="AG30" i="16"/>
  <c r="AH30" i="16"/>
  <c r="AI30" i="16"/>
  <c r="E31" i="16"/>
  <c r="F31" i="16"/>
  <c r="G31" i="16"/>
  <c r="H31" i="16"/>
  <c r="I31" i="16"/>
  <c r="J31" i="16"/>
  <c r="K31" i="16"/>
  <c r="L31" i="16"/>
  <c r="M31" i="16"/>
  <c r="N31" i="16"/>
  <c r="O31" i="16"/>
  <c r="P31" i="16"/>
  <c r="Q31" i="16"/>
  <c r="R31" i="16"/>
  <c r="S31" i="16"/>
  <c r="T31" i="16"/>
  <c r="U31" i="16"/>
  <c r="V31" i="16"/>
  <c r="W31" i="16"/>
  <c r="X31" i="16"/>
  <c r="Y31" i="16"/>
  <c r="Z31" i="16"/>
  <c r="AA31" i="16"/>
  <c r="AB31" i="16"/>
  <c r="AC31" i="16"/>
  <c r="AD31" i="16"/>
  <c r="AE31" i="16"/>
  <c r="AF31" i="16"/>
  <c r="AG31" i="16"/>
  <c r="AH31" i="16"/>
  <c r="AI31" i="16"/>
  <c r="E32" i="16"/>
  <c r="F32" i="16"/>
  <c r="G32" i="16"/>
  <c r="H32" i="16"/>
  <c r="I32" i="16"/>
  <c r="J32" i="16"/>
  <c r="K32" i="16"/>
  <c r="L32" i="16"/>
  <c r="M32" i="16"/>
  <c r="N32" i="16"/>
  <c r="O32" i="16"/>
  <c r="P32" i="16"/>
  <c r="Q32" i="16"/>
  <c r="R32" i="16"/>
  <c r="S32" i="16"/>
  <c r="T32" i="16"/>
  <c r="U32" i="16"/>
  <c r="V32" i="16"/>
  <c r="W32" i="16"/>
  <c r="X32" i="16"/>
  <c r="Y32" i="16"/>
  <c r="Z32" i="16"/>
  <c r="AA32" i="16"/>
  <c r="AB32" i="16"/>
  <c r="AC32" i="16"/>
  <c r="AD32" i="16"/>
  <c r="AE32" i="16"/>
  <c r="AF32" i="16"/>
  <c r="AG32" i="16"/>
  <c r="AH32" i="16"/>
  <c r="AH33" i="16" s="1"/>
  <c r="AI32" i="16"/>
  <c r="AJ21" i="16"/>
  <c r="AJ23" i="16"/>
  <c r="AJ24" i="16"/>
  <c r="AJ25" i="16"/>
  <c r="AJ26" i="16"/>
  <c r="AJ27" i="16"/>
  <c r="AJ28" i="16"/>
  <c r="AJ20" i="16"/>
  <c r="AJ19" i="16"/>
  <c r="U59" i="5"/>
  <c r="U63" i="5" s="1"/>
  <c r="V59" i="5"/>
  <c r="V63" i="5" s="1"/>
  <c r="W59" i="5"/>
  <c r="W63" i="5" s="1"/>
  <c r="X59" i="5"/>
  <c r="X63" i="5" s="1"/>
  <c r="Y59" i="5"/>
  <c r="Y63" i="5" s="1"/>
  <c r="Z59" i="5"/>
  <c r="Z63" i="5" s="1"/>
  <c r="AA59" i="5"/>
  <c r="AA63" i="5" s="1"/>
  <c r="AB59" i="5"/>
  <c r="AB63" i="5" s="1"/>
  <c r="AC59" i="5"/>
  <c r="AC63" i="5" s="1"/>
  <c r="AD59" i="5"/>
  <c r="AD63" i="5" s="1"/>
  <c r="AE59" i="5"/>
  <c r="AE63" i="5" s="1"/>
  <c r="AF59" i="5"/>
  <c r="AF63" i="5" s="1"/>
  <c r="AG59" i="5"/>
  <c r="AG63" i="5" s="1"/>
  <c r="AH59" i="5"/>
  <c r="AH63" i="5" s="1"/>
  <c r="AI59" i="5"/>
  <c r="AI63" i="5" s="1"/>
  <c r="U60" i="5"/>
  <c r="U64" i="5" s="1"/>
  <c r="V60" i="5"/>
  <c r="V64" i="5" s="1"/>
  <c r="W60" i="5"/>
  <c r="W64" i="5" s="1"/>
  <c r="X60" i="5"/>
  <c r="X64" i="5" s="1"/>
  <c r="Y60" i="5"/>
  <c r="Y64" i="5" s="1"/>
  <c r="Z60" i="5"/>
  <c r="Z64" i="5" s="1"/>
  <c r="AA60" i="5"/>
  <c r="AA64" i="5" s="1"/>
  <c r="AB60" i="5"/>
  <c r="AB64" i="5" s="1"/>
  <c r="AC60" i="5"/>
  <c r="AC64" i="5" s="1"/>
  <c r="AD60" i="5"/>
  <c r="AD64" i="5" s="1"/>
  <c r="AE60" i="5"/>
  <c r="AE64" i="5" s="1"/>
  <c r="AF60" i="5"/>
  <c r="AF64" i="5" s="1"/>
  <c r="AG60" i="5"/>
  <c r="AG64" i="5" s="1"/>
  <c r="AH60" i="5"/>
  <c r="AH64" i="5" s="1"/>
  <c r="AI60" i="5"/>
  <c r="AI64" i="5" s="1"/>
  <c r="U61" i="5"/>
  <c r="U65" i="5" s="1"/>
  <c r="V61" i="5"/>
  <c r="V65" i="5" s="1"/>
  <c r="W61" i="5"/>
  <c r="W65" i="5" s="1"/>
  <c r="X61" i="5"/>
  <c r="X65" i="5" s="1"/>
  <c r="Y61" i="5"/>
  <c r="Y65" i="5" s="1"/>
  <c r="Z61" i="5"/>
  <c r="Z65" i="5" s="1"/>
  <c r="AA61" i="5"/>
  <c r="AA65" i="5" s="1"/>
  <c r="AB61" i="5"/>
  <c r="AB65" i="5" s="1"/>
  <c r="AC61" i="5"/>
  <c r="AC65" i="5" s="1"/>
  <c r="AD61" i="5"/>
  <c r="AD65" i="5" s="1"/>
  <c r="AE61" i="5"/>
  <c r="AE65" i="5" s="1"/>
  <c r="AF61" i="5"/>
  <c r="AF65" i="5" s="1"/>
  <c r="AG61" i="5"/>
  <c r="AG65" i="5" s="1"/>
  <c r="AH61" i="5"/>
  <c r="AH65" i="5" s="1"/>
  <c r="AI61" i="5"/>
  <c r="AI65" i="5" s="1"/>
  <c r="AJ48" i="5"/>
  <c r="AJ53" i="5" s="1"/>
  <c r="E53" i="5"/>
  <c r="F53" i="5"/>
  <c r="G53" i="5"/>
  <c r="H53" i="5"/>
  <c r="I53" i="5"/>
  <c r="J53" i="5"/>
  <c r="K53" i="5"/>
  <c r="L53" i="5"/>
  <c r="M53" i="5"/>
  <c r="N53" i="5"/>
  <c r="O53" i="5"/>
  <c r="P53" i="5"/>
  <c r="Q53" i="5"/>
  <c r="R53" i="5"/>
  <c r="S53" i="5"/>
  <c r="T53" i="5"/>
  <c r="U53" i="5"/>
  <c r="V53" i="5"/>
  <c r="W53" i="5"/>
  <c r="X53" i="5"/>
  <c r="Y53" i="5"/>
  <c r="Z53" i="5"/>
  <c r="AA53" i="5"/>
  <c r="AB53" i="5"/>
  <c r="AC53" i="5"/>
  <c r="AD53" i="5"/>
  <c r="AE53" i="5"/>
  <c r="AF53" i="5"/>
  <c r="AG53" i="5"/>
  <c r="AH53" i="5"/>
  <c r="AI53" i="5"/>
  <c r="AJ49" i="5"/>
  <c r="U51" i="5"/>
  <c r="V51" i="5"/>
  <c r="W51" i="5"/>
  <c r="X51" i="5"/>
  <c r="Y51" i="5"/>
  <c r="Z51" i="5"/>
  <c r="AA51" i="5"/>
  <c r="AB51" i="5"/>
  <c r="AC51" i="5"/>
  <c r="AD51" i="5"/>
  <c r="AE51" i="5"/>
  <c r="AF51" i="5"/>
  <c r="AG51" i="5"/>
  <c r="AH51" i="5"/>
  <c r="AI51" i="5"/>
  <c r="U52" i="5"/>
  <c r="V52" i="5"/>
  <c r="W52" i="5"/>
  <c r="X52" i="5"/>
  <c r="Y52" i="5"/>
  <c r="Z52" i="5"/>
  <c r="AA52" i="5"/>
  <c r="AB52" i="5"/>
  <c r="AC52" i="5"/>
  <c r="AD52" i="5"/>
  <c r="AE52" i="5"/>
  <c r="AF52" i="5"/>
  <c r="AG52" i="5"/>
  <c r="AH52" i="5"/>
  <c r="AI52" i="5"/>
  <c r="AJ41" i="5"/>
  <c r="AJ42" i="5"/>
  <c r="AJ43" i="5"/>
  <c r="AJ44" i="5"/>
  <c r="AJ52" i="5" s="1"/>
  <c r="AJ45" i="5"/>
  <c r="AJ46" i="5"/>
  <c r="AJ47" i="5"/>
  <c r="AJ40" i="5"/>
  <c r="AJ51" i="5" s="1"/>
  <c r="AJ24" i="5"/>
  <c r="U30" i="5"/>
  <c r="V30" i="5"/>
  <c r="W30" i="5"/>
  <c r="X30" i="5"/>
  <c r="Y30" i="5"/>
  <c r="Z30" i="5"/>
  <c r="AA30" i="5"/>
  <c r="AB30" i="5"/>
  <c r="AC30" i="5"/>
  <c r="AD30" i="5"/>
  <c r="AE30" i="5"/>
  <c r="AF30" i="5"/>
  <c r="AG30" i="5"/>
  <c r="AH30" i="5"/>
  <c r="AH33" i="5" s="1"/>
  <c r="AI30" i="5"/>
  <c r="U31" i="5"/>
  <c r="V31" i="5"/>
  <c r="W31" i="5"/>
  <c r="X31" i="5"/>
  <c r="Y31" i="5"/>
  <c r="Z31" i="5"/>
  <c r="AA31" i="5"/>
  <c r="AB31" i="5"/>
  <c r="AC31" i="5"/>
  <c r="AD31" i="5"/>
  <c r="AE31" i="5"/>
  <c r="AF31" i="5"/>
  <c r="AG31" i="5"/>
  <c r="AH31" i="5"/>
  <c r="AI31" i="5"/>
  <c r="U32" i="5"/>
  <c r="V32" i="5"/>
  <c r="W32" i="5"/>
  <c r="X32" i="5"/>
  <c r="Y32" i="5"/>
  <c r="Z32" i="5"/>
  <c r="AA32" i="5"/>
  <c r="AB32" i="5"/>
  <c r="AC32" i="5"/>
  <c r="AD32" i="5"/>
  <c r="AE32" i="5"/>
  <c r="AF32" i="5"/>
  <c r="AG32" i="5"/>
  <c r="AH32" i="5"/>
  <c r="AI32" i="5"/>
  <c r="T30" i="5"/>
  <c r="AJ28" i="5"/>
  <c r="AJ20" i="5"/>
  <c r="AJ21" i="5"/>
  <c r="AJ22" i="5"/>
  <c r="AJ23" i="5"/>
  <c r="AJ31" i="5" s="1"/>
  <c r="AJ25" i="5"/>
  <c r="AJ26" i="5"/>
  <c r="AJ27" i="5"/>
  <c r="AJ32" i="5" s="1"/>
  <c r="AJ19" i="5"/>
  <c r="AJ30" i="5" s="1"/>
  <c r="AG33" i="16" l="1"/>
  <c r="U33" i="16"/>
  <c r="AH54" i="16"/>
  <c r="F33" i="16"/>
  <c r="AG54" i="16"/>
  <c r="U54" i="16"/>
  <c r="W33" i="16"/>
  <c r="K33" i="16"/>
  <c r="AJ32" i="16"/>
  <c r="AD33" i="16"/>
  <c r="V33" i="16"/>
  <c r="W54" i="16"/>
  <c r="V54" i="16"/>
  <c r="J33" i="16"/>
  <c r="I33" i="16"/>
  <c r="R33" i="16"/>
  <c r="AE33" i="16"/>
  <c r="S33" i="16"/>
  <c r="G33" i="16"/>
  <c r="AC54" i="16"/>
  <c r="Y66" i="16"/>
  <c r="X66" i="16"/>
  <c r="W66" i="16"/>
  <c r="AF54" i="16"/>
  <c r="AH66" i="16"/>
  <c r="V66" i="16"/>
  <c r="AE54" i="16"/>
  <c r="AG66" i="16"/>
  <c r="U66" i="16"/>
  <c r="H33" i="16"/>
  <c r="AB33" i="16"/>
  <c r="P33" i="16"/>
  <c r="AD54" i="16"/>
  <c r="AF66" i="16"/>
  <c r="AB54" i="16"/>
  <c r="AD66" i="16"/>
  <c r="E33" i="16"/>
  <c r="Y33" i="16"/>
  <c r="M33" i="16"/>
  <c r="AA54" i="16"/>
  <c r="AC66" i="16"/>
  <c r="AJ31" i="16"/>
  <c r="X33" i="16"/>
  <c r="L33" i="16"/>
  <c r="Z54" i="16"/>
  <c r="AB66" i="16"/>
  <c r="AF33" i="16"/>
  <c r="T33" i="16"/>
  <c r="AA33" i="16"/>
  <c r="O33" i="16"/>
  <c r="AI33" i="16"/>
  <c r="Y54" i="16"/>
  <c r="AA66" i="16"/>
  <c r="Z33" i="16"/>
  <c r="N33" i="16"/>
  <c r="X54" i="16"/>
  <c r="Z66" i="16"/>
  <c r="AG54" i="5"/>
  <c r="U54" i="5"/>
  <c r="AF54" i="5"/>
  <c r="AJ33" i="5"/>
  <c r="AE54" i="5"/>
  <c r="AD54" i="5"/>
  <c r="AC54" i="5"/>
  <c r="AB54" i="5"/>
  <c r="AA54" i="5"/>
  <c r="Z54" i="5"/>
  <c r="Y54" i="5"/>
  <c r="X54" i="5"/>
  <c r="AI54" i="5"/>
  <c r="W54" i="5"/>
  <c r="AH54" i="5"/>
  <c r="V54" i="5"/>
  <c r="AB66" i="5"/>
  <c r="AC33" i="16"/>
  <c r="Q33" i="16"/>
  <c r="AE66" i="16"/>
  <c r="AF66" i="5"/>
  <c r="E9" i="14"/>
  <c r="AI54" i="16"/>
  <c r="AI65" i="16"/>
  <c r="AE66" i="5"/>
  <c r="AD66" i="5"/>
  <c r="W66" i="5"/>
  <c r="AC66" i="5"/>
  <c r="AI66" i="5"/>
  <c r="Z33" i="5"/>
  <c r="AC33" i="5"/>
  <c r="Y66" i="5"/>
  <c r="X66" i="5"/>
  <c r="AB33" i="5"/>
  <c r="AA66" i="5"/>
  <c r="AA33" i="5"/>
  <c r="AJ54" i="5"/>
  <c r="AG66" i="5"/>
  <c r="U66" i="5"/>
  <c r="AI33" i="5"/>
  <c r="W33" i="5"/>
  <c r="AH66" i="5"/>
  <c r="V33" i="5"/>
  <c r="V66" i="5"/>
  <c r="AD33" i="5"/>
  <c r="AG33" i="5"/>
  <c r="U33" i="5"/>
  <c r="Z66" i="5"/>
  <c r="AF33" i="5"/>
  <c r="Y33" i="5"/>
  <c r="AE33" i="5"/>
  <c r="X33" i="5"/>
  <c r="AI66" i="16" l="1"/>
  <c r="AI63" i="19" l="1"/>
  <c r="AH63" i="19"/>
  <c r="AG63" i="19"/>
  <c r="AF63" i="19"/>
  <c r="AE63" i="19"/>
  <c r="AD63" i="19"/>
  <c r="AC63" i="19"/>
  <c r="AB63" i="19"/>
  <c r="AA63" i="19"/>
  <c r="Z63" i="19"/>
  <c r="Y63" i="19"/>
  <c r="X63" i="19"/>
  <c r="W63" i="19"/>
  <c r="V63" i="19"/>
  <c r="U63" i="19"/>
  <c r="T63" i="19"/>
  <c r="S63" i="19"/>
  <c r="R63" i="19"/>
  <c r="Q63" i="19"/>
  <c r="P63" i="19"/>
  <c r="O63" i="19"/>
  <c r="N63" i="19"/>
  <c r="M63" i="19"/>
  <c r="L63" i="19"/>
  <c r="K63" i="19"/>
  <c r="J63" i="19"/>
  <c r="I63" i="19"/>
  <c r="H63" i="19"/>
  <c r="G63" i="19"/>
  <c r="F63" i="19"/>
  <c r="E63" i="19"/>
  <c r="D62" i="19"/>
  <c r="D61" i="19"/>
  <c r="D60" i="19"/>
  <c r="D59" i="19"/>
  <c r="D58" i="19"/>
  <c r="D57" i="19"/>
  <c r="D56" i="19"/>
  <c r="D55" i="19"/>
  <c r="D54" i="19"/>
  <c r="D53"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I50" i="19"/>
  <c r="H50" i="19"/>
  <c r="G50" i="19"/>
  <c r="F50" i="19"/>
  <c r="E50" i="19"/>
  <c r="D49" i="19"/>
  <c r="D48" i="19"/>
  <c r="D47" i="19"/>
  <c r="D46" i="19"/>
  <c r="D45" i="19"/>
  <c r="D44" i="19"/>
  <c r="D43" i="19"/>
  <c r="D42" i="19"/>
  <c r="D41" i="19"/>
  <c r="D40" i="19"/>
  <c r="E32" i="19"/>
  <c r="D22" i="19"/>
  <c r="D21" i="19"/>
  <c r="D20" i="19"/>
  <c r="D19" i="19"/>
  <c r="D18" i="19"/>
  <c r="D17" i="19"/>
  <c r="D16" i="19"/>
  <c r="D15" i="19"/>
  <c r="D14" i="19"/>
  <c r="D13" i="19"/>
  <c r="G12" i="19"/>
  <c r="H12" i="19" s="1"/>
  <c r="I12" i="19" s="1"/>
  <c r="J12" i="19" s="1"/>
  <c r="K12" i="19" s="1"/>
  <c r="L12" i="19" s="1"/>
  <c r="M12" i="19" s="1"/>
  <c r="N12" i="19" s="1"/>
  <c r="O12" i="19" s="1"/>
  <c r="P12" i="19" s="1"/>
  <c r="Q12" i="19" s="1"/>
  <c r="R12" i="19" s="1"/>
  <c r="S12" i="19" s="1"/>
  <c r="T12" i="19" s="1"/>
  <c r="U12" i="19" s="1"/>
  <c r="V12" i="19" s="1"/>
  <c r="W12" i="19" s="1"/>
  <c r="X12" i="19" s="1"/>
  <c r="Y12" i="19" s="1"/>
  <c r="Z12" i="19" s="1"/>
  <c r="AA12" i="19" s="1"/>
  <c r="AB12" i="19" s="1"/>
  <c r="AC12" i="19" s="1"/>
  <c r="AD12" i="19" s="1"/>
  <c r="AE12" i="19" s="1"/>
  <c r="AF12" i="19" s="1"/>
  <c r="AG12" i="19" s="1"/>
  <c r="AH12" i="19" s="1"/>
  <c r="AI12" i="19" s="1"/>
  <c r="F32" i="18"/>
  <c r="G15" i="18"/>
  <c r="G8" i="18"/>
  <c r="H8" i="18" s="1"/>
  <c r="G40" i="18"/>
  <c r="F40" i="18"/>
  <c r="D24" i="19" l="1"/>
  <c r="G32" i="19"/>
  <c r="H32" i="19" s="1"/>
  <c r="I32" i="19" s="1"/>
  <c r="J32" i="19" s="1"/>
  <c r="K32" i="19" s="1"/>
  <c r="L32" i="19" s="1"/>
  <c r="M32" i="19" s="1"/>
  <c r="N32" i="19" s="1"/>
  <c r="O32" i="19" s="1"/>
  <c r="P32" i="19" s="1"/>
  <c r="Q32" i="19" s="1"/>
  <c r="R32" i="19" s="1"/>
  <c r="S32" i="19" s="1"/>
  <c r="T32" i="19" s="1"/>
  <c r="U32" i="19" s="1"/>
  <c r="V32" i="19" s="1"/>
  <c r="W32" i="19" s="1"/>
  <c r="X32" i="19" s="1"/>
  <c r="Y32" i="19" s="1"/>
  <c r="Z32" i="19" s="1"/>
  <c r="AA32" i="19" s="1"/>
  <c r="AB32" i="19" s="1"/>
  <c r="AC32" i="19" s="1"/>
  <c r="AD32" i="19" s="1"/>
  <c r="AE32" i="19" s="1"/>
  <c r="AF32" i="19" s="1"/>
  <c r="AG32" i="19" s="1"/>
  <c r="AH32" i="19" s="1"/>
  <c r="AI32" i="19" s="1"/>
  <c r="E12" i="19"/>
  <c r="D63" i="19"/>
  <c r="D50" i="19"/>
  <c r="I8" i="18"/>
  <c r="J8" i="18" s="1"/>
  <c r="K8" i="18" s="1"/>
  <c r="F8" i="18"/>
  <c r="H15" i="18"/>
  <c r="I15" i="18" s="1"/>
  <c r="H32" i="18"/>
  <c r="I32" i="18" s="1"/>
  <c r="J32" i="18" s="1"/>
  <c r="K32" i="18" s="1"/>
  <c r="L32" i="18" s="1"/>
  <c r="M32" i="18" s="1"/>
  <c r="N32" i="18" s="1"/>
  <c r="O32" i="18" s="1"/>
  <c r="P32" i="18" s="1"/>
  <c r="Q32" i="18" s="1"/>
  <c r="R32" i="18" s="1"/>
  <c r="S32" i="18" s="1"/>
  <c r="T32" i="18" s="1"/>
  <c r="U32" i="18" s="1"/>
  <c r="V32" i="18" s="1"/>
  <c r="W32" i="18" s="1"/>
  <c r="X32" i="18" s="1"/>
  <c r="Y32" i="18" s="1"/>
  <c r="Z32" i="18" s="1"/>
  <c r="AA32" i="18" s="1"/>
  <c r="AB32" i="18" s="1"/>
  <c r="AC32" i="18" s="1"/>
  <c r="AD32" i="18" s="1"/>
  <c r="AE32" i="18" s="1"/>
  <c r="AF32" i="18" s="1"/>
  <c r="AG32" i="18" s="1"/>
  <c r="AH32" i="18" s="1"/>
  <c r="AI32" i="18" s="1"/>
  <c r="AJ32" i="18" s="1"/>
  <c r="F15" i="18"/>
  <c r="L8" i="18" l="1"/>
  <c r="H40" i="18"/>
  <c r="J15" i="18"/>
  <c r="M8" i="18" l="1"/>
  <c r="K15" i="18"/>
  <c r="I40" i="18"/>
  <c r="N8" i="18" l="1"/>
  <c r="J40" i="18"/>
  <c r="L15" i="18"/>
  <c r="O8" i="18" l="1"/>
  <c r="M15" i="18"/>
  <c r="K40" i="18"/>
  <c r="P8" i="18" l="1"/>
  <c r="L40" i="18"/>
  <c r="N15" i="18"/>
  <c r="Q8" i="18" l="1"/>
  <c r="M40" i="18"/>
  <c r="O15" i="18"/>
  <c r="R8" i="18" l="1"/>
  <c r="P15" i="18"/>
  <c r="N40" i="18"/>
  <c r="S8" i="18" l="1"/>
  <c r="Q15" i="18"/>
  <c r="T8" i="18" l="1"/>
  <c r="R15" i="18"/>
  <c r="P40" i="18"/>
  <c r="U8" i="18" l="1"/>
  <c r="S15" i="18"/>
  <c r="Q40" i="18"/>
  <c r="V8" i="18" l="1"/>
  <c r="T15" i="18"/>
  <c r="R40" i="18"/>
  <c r="W8" i="18" l="1"/>
  <c r="U15" i="18"/>
  <c r="S40" i="18"/>
  <c r="X8" i="18" l="1"/>
  <c r="T40" i="18"/>
  <c r="V15" i="18"/>
  <c r="Y8" i="18" l="1"/>
  <c r="W15" i="18"/>
  <c r="U40" i="18"/>
  <c r="Z8" i="18" l="1"/>
  <c r="V40" i="18"/>
  <c r="X15" i="18"/>
  <c r="AA8" i="18" l="1"/>
  <c r="Y15" i="18"/>
  <c r="W40" i="18"/>
  <c r="AB8" i="18" l="1"/>
  <c r="Z15" i="18"/>
  <c r="X40" i="18"/>
  <c r="AC8" i="18" l="1"/>
  <c r="Y40" i="18"/>
  <c r="AA15" i="18"/>
  <c r="AJ38" i="18"/>
  <c r="AI38" i="18"/>
  <c r="AH38" i="18"/>
  <c r="AG38" i="18"/>
  <c r="AF38" i="18"/>
  <c r="AE38" i="18"/>
  <c r="AD38" i="18"/>
  <c r="AC38" i="18"/>
  <c r="AB38" i="18"/>
  <c r="AA38" i="18"/>
  <c r="Z38" i="18"/>
  <c r="Y38" i="18"/>
  <c r="X38" i="18"/>
  <c r="W38" i="18"/>
  <c r="V38" i="18"/>
  <c r="U38" i="18"/>
  <c r="T38" i="18"/>
  <c r="S38" i="18"/>
  <c r="R38" i="18"/>
  <c r="Q38" i="18"/>
  <c r="P38" i="18"/>
  <c r="O38" i="18"/>
  <c r="AD8" i="18" l="1"/>
  <c r="Z40" i="18"/>
  <c r="AB15" i="18"/>
  <c r="AE8" i="18" l="1"/>
  <c r="AC15" i="18"/>
  <c r="AA40" i="18"/>
  <c r="AF8" i="18" l="1"/>
  <c r="AD15" i="18"/>
  <c r="AB40" i="18"/>
  <c r="AG8" i="18" l="1"/>
  <c r="AE15" i="18"/>
  <c r="AC40" i="18"/>
  <c r="AH8" i="18" l="1"/>
  <c r="AF15" i="18"/>
  <c r="AD40" i="18"/>
  <c r="AI8" i="18" l="1"/>
  <c r="AG15" i="18"/>
  <c r="AE40" i="18"/>
  <c r="AJ8" i="18" l="1"/>
  <c r="AH15" i="18"/>
  <c r="AF40" i="18"/>
  <c r="AG40" i="18" l="1"/>
  <c r="AI15" i="18"/>
  <c r="AH40" i="18" l="1"/>
  <c r="AJ15" i="18"/>
  <c r="AI40" i="18" l="1"/>
  <c r="O40" i="18" l="1"/>
  <c r="C9" i="17" l="1"/>
  <c r="A70" i="16"/>
  <c r="T61" i="16"/>
  <c r="T65" i="16" s="1"/>
  <c r="S61" i="16"/>
  <c r="S65" i="16" s="1"/>
  <c r="R61" i="16"/>
  <c r="R65" i="16" s="1"/>
  <c r="Q61" i="16"/>
  <c r="Q65" i="16" s="1"/>
  <c r="P61" i="16"/>
  <c r="P65" i="16" s="1"/>
  <c r="O61" i="16"/>
  <c r="O65" i="16" s="1"/>
  <c r="N61" i="16"/>
  <c r="N65" i="16" s="1"/>
  <c r="M61" i="16"/>
  <c r="M65" i="16" s="1"/>
  <c r="L61" i="16"/>
  <c r="L65" i="16" s="1"/>
  <c r="K61" i="16"/>
  <c r="K65" i="16" s="1"/>
  <c r="J61" i="16"/>
  <c r="J65" i="16" s="1"/>
  <c r="I61" i="16"/>
  <c r="I65" i="16" s="1"/>
  <c r="H61" i="16"/>
  <c r="H65" i="16" s="1"/>
  <c r="G61" i="16"/>
  <c r="G65" i="16" s="1"/>
  <c r="F61" i="16"/>
  <c r="E61" i="16"/>
  <c r="T60" i="16"/>
  <c r="T64" i="16" s="1"/>
  <c r="S60" i="16"/>
  <c r="S64" i="16" s="1"/>
  <c r="R60" i="16"/>
  <c r="R64" i="16" s="1"/>
  <c r="Q60" i="16"/>
  <c r="Q64" i="16" s="1"/>
  <c r="P60" i="16"/>
  <c r="P64" i="16" s="1"/>
  <c r="O60" i="16"/>
  <c r="O64" i="16" s="1"/>
  <c r="N60" i="16"/>
  <c r="N64" i="16" s="1"/>
  <c r="M60" i="16"/>
  <c r="M64" i="16" s="1"/>
  <c r="L60" i="16"/>
  <c r="L64" i="16" s="1"/>
  <c r="K60" i="16"/>
  <c r="K64" i="16" s="1"/>
  <c r="J60" i="16"/>
  <c r="J64" i="16" s="1"/>
  <c r="I60" i="16"/>
  <c r="I64" i="16" s="1"/>
  <c r="H60" i="16"/>
  <c r="H64" i="16" s="1"/>
  <c r="G60" i="16"/>
  <c r="G64" i="16" s="1"/>
  <c r="F60" i="16"/>
  <c r="F64" i="16" s="1"/>
  <c r="E60" i="16"/>
  <c r="T59" i="16"/>
  <c r="S59" i="16"/>
  <c r="S63" i="16" s="1"/>
  <c r="R59" i="16"/>
  <c r="R63" i="16" s="1"/>
  <c r="Q59" i="16"/>
  <c r="Q63" i="16" s="1"/>
  <c r="P59" i="16"/>
  <c r="P63" i="16" s="1"/>
  <c r="O59" i="16"/>
  <c r="O63" i="16" s="1"/>
  <c r="N59" i="16"/>
  <c r="N63" i="16" s="1"/>
  <c r="M59" i="16"/>
  <c r="M63" i="16" s="1"/>
  <c r="L59" i="16"/>
  <c r="L63" i="16" s="1"/>
  <c r="K59" i="16"/>
  <c r="K63" i="16" s="1"/>
  <c r="J59" i="16"/>
  <c r="J63" i="16" s="1"/>
  <c r="I59" i="16"/>
  <c r="I63" i="16" s="1"/>
  <c r="H59" i="16"/>
  <c r="H63" i="16" s="1"/>
  <c r="G59" i="16"/>
  <c r="G63" i="16" s="1"/>
  <c r="F59" i="16"/>
  <c r="F63" i="16" s="1"/>
  <c r="E59" i="16"/>
  <c r="E63" i="16" s="1"/>
  <c r="S53" i="16"/>
  <c r="R53" i="16"/>
  <c r="Q53" i="16"/>
  <c r="P53" i="16"/>
  <c r="O53" i="16"/>
  <c r="N53" i="16"/>
  <c r="M53" i="16"/>
  <c r="L53" i="16"/>
  <c r="K53" i="16"/>
  <c r="J53" i="16"/>
  <c r="I53" i="16"/>
  <c r="H53" i="16"/>
  <c r="G53" i="16"/>
  <c r="F53" i="16"/>
  <c r="E53" i="16"/>
  <c r="T52" i="16"/>
  <c r="S52" i="16"/>
  <c r="R52" i="16"/>
  <c r="Q52" i="16"/>
  <c r="P52" i="16"/>
  <c r="O52" i="16"/>
  <c r="N52" i="16"/>
  <c r="M52" i="16"/>
  <c r="L52" i="16"/>
  <c r="K52" i="16"/>
  <c r="J52" i="16"/>
  <c r="I52" i="16"/>
  <c r="H52" i="16"/>
  <c r="G52" i="16"/>
  <c r="F52" i="16"/>
  <c r="E52" i="16"/>
  <c r="T51" i="16"/>
  <c r="S51" i="16"/>
  <c r="R51" i="16"/>
  <c r="Q51" i="16"/>
  <c r="P51" i="16"/>
  <c r="O51" i="16"/>
  <c r="N51" i="16"/>
  <c r="M51" i="16"/>
  <c r="L51" i="16"/>
  <c r="K51" i="16"/>
  <c r="J51" i="16"/>
  <c r="I51" i="16"/>
  <c r="I54" i="16" s="1"/>
  <c r="H51" i="16"/>
  <c r="H54" i="16" s="1"/>
  <c r="G51" i="16"/>
  <c r="G54" i="16" s="1"/>
  <c r="F51" i="16"/>
  <c r="E51" i="16"/>
  <c r="C8" i="16"/>
  <c r="F14" i="16" s="1"/>
  <c r="E59" i="5"/>
  <c r="E63" i="5" s="1"/>
  <c r="G59" i="5"/>
  <c r="G63" i="5" s="1"/>
  <c r="H59" i="5"/>
  <c r="H63" i="5" s="1"/>
  <c r="I59" i="5"/>
  <c r="I63" i="5" s="1"/>
  <c r="J59" i="5"/>
  <c r="J63" i="5" s="1"/>
  <c r="K59" i="5"/>
  <c r="K63" i="5" s="1"/>
  <c r="L59" i="5"/>
  <c r="L63" i="5" s="1"/>
  <c r="M59" i="5"/>
  <c r="M63" i="5" s="1"/>
  <c r="N59" i="5"/>
  <c r="N63" i="5" s="1"/>
  <c r="O59" i="5"/>
  <c r="O63" i="5" s="1"/>
  <c r="P59" i="5"/>
  <c r="P63" i="5" s="1"/>
  <c r="Q59" i="5"/>
  <c r="Q63" i="5" s="1"/>
  <c r="R59" i="5"/>
  <c r="R63" i="5" s="1"/>
  <c r="S59" i="5"/>
  <c r="S63" i="5" s="1"/>
  <c r="T59" i="5"/>
  <c r="G60" i="5"/>
  <c r="G64" i="5" s="1"/>
  <c r="H60" i="5"/>
  <c r="H64" i="5" s="1"/>
  <c r="I60" i="5"/>
  <c r="I64" i="5" s="1"/>
  <c r="J60" i="5"/>
  <c r="J64" i="5" s="1"/>
  <c r="K60" i="5"/>
  <c r="K64" i="5" s="1"/>
  <c r="L60" i="5"/>
  <c r="L64" i="5" s="1"/>
  <c r="M60" i="5"/>
  <c r="M64" i="5" s="1"/>
  <c r="N60" i="5"/>
  <c r="N64" i="5" s="1"/>
  <c r="O60" i="5"/>
  <c r="O64" i="5" s="1"/>
  <c r="P60" i="5"/>
  <c r="P64" i="5" s="1"/>
  <c r="Q60" i="5"/>
  <c r="Q64" i="5" s="1"/>
  <c r="R60" i="5"/>
  <c r="R64" i="5" s="1"/>
  <c r="S60" i="5"/>
  <c r="S64" i="5" s="1"/>
  <c r="T60" i="5"/>
  <c r="T64" i="5" s="1"/>
  <c r="G61" i="5"/>
  <c r="G65" i="5" s="1"/>
  <c r="H61" i="5"/>
  <c r="H65" i="5" s="1"/>
  <c r="I61" i="5"/>
  <c r="I65" i="5" s="1"/>
  <c r="J61" i="5"/>
  <c r="J65" i="5" s="1"/>
  <c r="K61" i="5"/>
  <c r="K65" i="5" s="1"/>
  <c r="L61" i="5"/>
  <c r="L65" i="5" s="1"/>
  <c r="M61" i="5"/>
  <c r="M65" i="5" s="1"/>
  <c r="N61" i="5"/>
  <c r="N65" i="5" s="1"/>
  <c r="O61" i="5"/>
  <c r="O65" i="5" s="1"/>
  <c r="P61" i="5"/>
  <c r="P65" i="5" s="1"/>
  <c r="Q61" i="5"/>
  <c r="Q65" i="5" s="1"/>
  <c r="R61" i="5"/>
  <c r="R65" i="5" s="1"/>
  <c r="S61" i="5"/>
  <c r="S65" i="5" s="1"/>
  <c r="T61" i="5"/>
  <c r="T65" i="5" s="1"/>
  <c r="E60" i="5"/>
  <c r="E64" i="5" s="1"/>
  <c r="E61" i="5"/>
  <c r="E65" i="5" s="1"/>
  <c r="F61" i="5"/>
  <c r="F65" i="5" s="1"/>
  <c r="F60" i="5"/>
  <c r="F64" i="5" s="1"/>
  <c r="F59" i="5"/>
  <c r="F63" i="5" s="1"/>
  <c r="T52" i="5"/>
  <c r="S52" i="5"/>
  <c r="R52" i="5"/>
  <c r="Q52" i="5"/>
  <c r="P52" i="5"/>
  <c r="O52" i="5"/>
  <c r="N52" i="5"/>
  <c r="M52" i="5"/>
  <c r="L52" i="5"/>
  <c r="K52" i="5"/>
  <c r="J52" i="5"/>
  <c r="I52" i="5"/>
  <c r="H52" i="5"/>
  <c r="G52" i="5"/>
  <c r="F52" i="5"/>
  <c r="E52" i="5"/>
  <c r="T51" i="5"/>
  <c r="S51" i="5"/>
  <c r="S54" i="5" s="1"/>
  <c r="R51" i="5"/>
  <c r="R54" i="5" s="1"/>
  <c r="Q51" i="5"/>
  <c r="P51" i="5"/>
  <c r="P54" i="5" s="1"/>
  <c r="O51" i="5"/>
  <c r="O54" i="5" s="1"/>
  <c r="N51" i="5"/>
  <c r="M51" i="5"/>
  <c r="L51" i="5"/>
  <c r="K51" i="5"/>
  <c r="J51" i="5"/>
  <c r="I51" i="5"/>
  <c r="H51" i="5"/>
  <c r="G51" i="5"/>
  <c r="G54" i="5" s="1"/>
  <c r="F51" i="5"/>
  <c r="F54" i="5" s="1"/>
  <c r="E51" i="5"/>
  <c r="E54" i="5" s="1"/>
  <c r="E32" i="5"/>
  <c r="F32" i="5"/>
  <c r="G32" i="5"/>
  <c r="H32" i="5"/>
  <c r="I32" i="5"/>
  <c r="J32" i="5"/>
  <c r="K32" i="5"/>
  <c r="L32" i="5"/>
  <c r="M32" i="5"/>
  <c r="N32" i="5"/>
  <c r="O32" i="5"/>
  <c r="P32" i="5"/>
  <c r="Q32" i="5"/>
  <c r="R32" i="5"/>
  <c r="S32" i="5"/>
  <c r="T32" i="5"/>
  <c r="J54" i="16" l="1"/>
  <c r="S54" i="16"/>
  <c r="AJ52" i="16"/>
  <c r="L54" i="5"/>
  <c r="M54" i="5"/>
  <c r="E64" i="16"/>
  <c r="AJ64" i="16" s="1"/>
  <c r="AJ60" i="16"/>
  <c r="K54" i="16"/>
  <c r="L54" i="16"/>
  <c r="E65" i="16"/>
  <c r="E66" i="16" s="1"/>
  <c r="AJ61" i="16"/>
  <c r="AJ53" i="16"/>
  <c r="N54" i="16"/>
  <c r="O54" i="16"/>
  <c r="P54" i="16"/>
  <c r="E54" i="16"/>
  <c r="Q54" i="16"/>
  <c r="M54" i="16"/>
  <c r="F54" i="16"/>
  <c r="R54" i="16"/>
  <c r="H54" i="5"/>
  <c r="T54" i="5"/>
  <c r="I54" i="5"/>
  <c r="K54" i="5"/>
  <c r="Q54" i="5"/>
  <c r="AJ30" i="16"/>
  <c r="AJ33" i="16" s="1"/>
  <c r="T63" i="16"/>
  <c r="AJ59" i="16"/>
  <c r="T54" i="16"/>
  <c r="AJ51" i="16"/>
  <c r="L66" i="16"/>
  <c r="P66" i="16"/>
  <c r="J54" i="5"/>
  <c r="AJ61" i="5"/>
  <c r="AJ59" i="5"/>
  <c r="N54" i="5"/>
  <c r="AJ60" i="5"/>
  <c r="AJ64" i="5"/>
  <c r="AJ65" i="5"/>
  <c r="T63" i="5"/>
  <c r="M66" i="16"/>
  <c r="N66" i="16"/>
  <c r="O66" i="16"/>
  <c r="P66" i="5"/>
  <c r="M66" i="5"/>
  <c r="F66" i="5"/>
  <c r="C8" i="17"/>
  <c r="C10" i="17" s="1"/>
  <c r="C14" i="17"/>
  <c r="D14" i="17" s="1"/>
  <c r="E14" i="17" s="1"/>
  <c r="F14" i="17" s="1"/>
  <c r="G14" i="17" s="1"/>
  <c r="H14" i="17" s="1"/>
  <c r="I14" i="17" s="1"/>
  <c r="J14" i="17" s="1"/>
  <c r="K14" i="17" s="1"/>
  <c r="L14" i="17" s="1"/>
  <c r="M14" i="17" s="1"/>
  <c r="N14" i="17" s="1"/>
  <c r="O14" i="17" s="1"/>
  <c r="P14" i="17" s="1"/>
  <c r="Q14" i="17" s="1"/>
  <c r="R14" i="17" s="1"/>
  <c r="S14" i="17" s="1"/>
  <c r="T14" i="17" s="1"/>
  <c r="U14" i="17" s="1"/>
  <c r="V14" i="17" s="1"/>
  <c r="W14" i="17" s="1"/>
  <c r="F70" i="16"/>
  <c r="G14" i="16"/>
  <c r="G70" i="16" s="1"/>
  <c r="E14" i="16"/>
  <c r="Q66" i="16"/>
  <c r="R66" i="16"/>
  <c r="G66" i="16"/>
  <c r="S66" i="16"/>
  <c r="H66" i="16"/>
  <c r="I66" i="16"/>
  <c r="J66" i="16"/>
  <c r="K66" i="16"/>
  <c r="F65" i="16"/>
  <c r="F66" i="16" s="1"/>
  <c r="F22" i="7" s="1"/>
  <c r="F23" i="7" s="1"/>
  <c r="F27" i="7" s="1"/>
  <c r="O66" i="5"/>
  <c r="E66" i="5"/>
  <c r="E18" i="7" s="1"/>
  <c r="E19" i="7" s="1"/>
  <c r="E26" i="7" s="1"/>
  <c r="L66" i="5"/>
  <c r="K66" i="5"/>
  <c r="S66" i="5"/>
  <c r="H66" i="5"/>
  <c r="G66" i="5"/>
  <c r="R66" i="5"/>
  <c r="Q66" i="5"/>
  <c r="N66" i="5"/>
  <c r="J66" i="5"/>
  <c r="I66" i="5"/>
  <c r="C8" i="5"/>
  <c r="F14" i="5" s="1"/>
  <c r="E14" i="5" s="1"/>
  <c r="D15" i="17" l="1"/>
  <c r="D10" i="17" a="1"/>
  <c r="D10" i="17" s="1"/>
  <c r="F26" i="19"/>
  <c r="F28" i="19" s="1"/>
  <c r="F18" i="7"/>
  <c r="F19" i="7" s="1"/>
  <c r="F26" i="7" s="1"/>
  <c r="F28" i="7" s="1"/>
  <c r="F30" i="7" s="1"/>
  <c r="E22" i="7"/>
  <c r="E36" i="19"/>
  <c r="F36" i="19"/>
  <c r="AJ65" i="16"/>
  <c r="AJ54" i="16"/>
  <c r="E26" i="19"/>
  <c r="E28" i="19" s="1"/>
  <c r="H7" i="18"/>
  <c r="AJ63" i="16"/>
  <c r="T66" i="16"/>
  <c r="AJ63" i="5"/>
  <c r="T66" i="5"/>
  <c r="F44" i="18"/>
  <c r="G23" i="18"/>
  <c r="G44" i="18" s="1"/>
  <c r="F42" i="18"/>
  <c r="G21" i="18"/>
  <c r="E70" i="16"/>
  <c r="H14" i="16"/>
  <c r="I14" i="16" s="1"/>
  <c r="G14" i="5"/>
  <c r="H14" i="5" s="1"/>
  <c r="I14" i="5" s="1"/>
  <c r="J14" i="5" s="1"/>
  <c r="K14" i="5" s="1"/>
  <c r="L14" i="5" s="1"/>
  <c r="M14" i="5" s="1"/>
  <c r="N14" i="5" s="1"/>
  <c r="O14" i="5" s="1"/>
  <c r="P14" i="5" s="1"/>
  <c r="Q14" i="5" s="1"/>
  <c r="R14" i="5" s="1"/>
  <c r="S14" i="5" s="1"/>
  <c r="T14" i="5" s="1"/>
  <c r="U14" i="5" s="1"/>
  <c r="V14" i="5" s="1"/>
  <c r="W14" i="5" s="1"/>
  <c r="X14" i="5" s="1"/>
  <c r="Y14" i="5" s="1"/>
  <c r="Z14" i="5" s="1"/>
  <c r="AA14" i="5" s="1"/>
  <c r="AB14" i="5" s="1"/>
  <c r="AC14" i="5" s="1"/>
  <c r="AD14" i="5" s="1"/>
  <c r="AE14" i="5" s="1"/>
  <c r="AF14" i="5" s="1"/>
  <c r="AG14" i="5" s="1"/>
  <c r="AH14" i="5" s="1"/>
  <c r="AI14" i="5" s="1"/>
  <c r="AJ66" i="16" l="1"/>
  <c r="E23" i="7"/>
  <c r="E27" i="7" s="1"/>
  <c r="E28" i="7" s="1"/>
  <c r="E30" i="7" s="1"/>
  <c r="G42" i="18"/>
  <c r="I7" i="18"/>
  <c r="AJ66" i="5"/>
  <c r="H70" i="16"/>
  <c r="J14" i="16"/>
  <c r="I70" i="16"/>
  <c r="E16" i="17" l="1"/>
  <c r="F16" i="17" s="1"/>
  <c r="D17" i="17"/>
  <c r="D18" i="17" s="1"/>
  <c r="D28" i="17" s="1"/>
  <c r="D30" i="17" s="1"/>
  <c r="J7" i="18"/>
  <c r="K14" i="16"/>
  <c r="J70" i="16"/>
  <c r="E18" i="17" l="1"/>
  <c r="F18" i="17" s="1"/>
  <c r="G16" i="17"/>
  <c r="K7" i="18"/>
  <c r="L14" i="16"/>
  <c r="K70" i="16"/>
  <c r="E28" i="17" l="1"/>
  <c r="E30" i="17" s="1"/>
  <c r="G18" i="17"/>
  <c r="F28" i="17"/>
  <c r="F30" i="17" s="1"/>
  <c r="H16" i="17"/>
  <c r="L7" i="18"/>
  <c r="M14" i="16"/>
  <c r="L70" i="16"/>
  <c r="H18" i="17" l="1"/>
  <c r="G28" i="17"/>
  <c r="G30" i="17" s="1"/>
  <c r="I16" i="17"/>
  <c r="M7" i="18"/>
  <c r="N14" i="16"/>
  <c r="M70" i="16"/>
  <c r="I18" i="17" l="1"/>
  <c r="H28" i="17"/>
  <c r="H30" i="17" s="1"/>
  <c r="J16" i="17"/>
  <c r="N7" i="18"/>
  <c r="O14" i="16"/>
  <c r="N70" i="16"/>
  <c r="J18" i="17" l="1"/>
  <c r="I28" i="17"/>
  <c r="I30" i="17" s="1"/>
  <c r="K16" i="17"/>
  <c r="O7" i="18"/>
  <c r="O70" i="16"/>
  <c r="P14" i="16"/>
  <c r="K18" i="17" l="1"/>
  <c r="J28" i="17"/>
  <c r="J30" i="17" s="1"/>
  <c r="L16" i="17"/>
  <c r="P7" i="18"/>
  <c r="P70" i="16"/>
  <c r="Q14" i="16"/>
  <c r="L18" i="17" l="1"/>
  <c r="K28" i="17"/>
  <c r="K30" i="17" s="1"/>
  <c r="M16" i="17"/>
  <c r="Q7" i="18"/>
  <c r="Q70" i="16"/>
  <c r="R14" i="16"/>
  <c r="M18" i="17" l="1"/>
  <c r="L28" i="17"/>
  <c r="L30" i="17" s="1"/>
  <c r="N16" i="17"/>
  <c r="R7" i="18"/>
  <c r="R70" i="16"/>
  <c r="S14" i="16"/>
  <c r="N18" i="17" l="1"/>
  <c r="M28" i="17"/>
  <c r="M30" i="17" s="1"/>
  <c r="O16" i="17"/>
  <c r="S7" i="18"/>
  <c r="S70" i="16"/>
  <c r="T14" i="16"/>
  <c r="O18" i="17" l="1"/>
  <c r="N28" i="17"/>
  <c r="N30" i="17" s="1"/>
  <c r="P16" i="17"/>
  <c r="T7" i="18"/>
  <c r="T70" i="16"/>
  <c r="U14" i="16"/>
  <c r="V14" i="16" s="1"/>
  <c r="W14" i="16" s="1"/>
  <c r="X14" i="16" s="1"/>
  <c r="Y14" i="16" s="1"/>
  <c r="Z14" i="16" s="1"/>
  <c r="AA14" i="16" s="1"/>
  <c r="AB14" i="16" s="1"/>
  <c r="AC14" i="16" s="1"/>
  <c r="AD14" i="16" s="1"/>
  <c r="AE14" i="16" s="1"/>
  <c r="AF14" i="16" s="1"/>
  <c r="AG14" i="16" s="1"/>
  <c r="AH14" i="16" s="1"/>
  <c r="AI14" i="16" s="1"/>
  <c r="E70" i="5"/>
  <c r="F70" i="5"/>
  <c r="G70" i="5"/>
  <c r="H70" i="5"/>
  <c r="I70" i="5"/>
  <c r="J70" i="5"/>
  <c r="K70" i="5"/>
  <c r="L70" i="5"/>
  <c r="M70" i="5"/>
  <c r="N70" i="5"/>
  <c r="O70" i="5"/>
  <c r="P70" i="5"/>
  <c r="Q70" i="5"/>
  <c r="R70" i="5"/>
  <c r="S70" i="5"/>
  <c r="T70" i="5"/>
  <c r="A70" i="5"/>
  <c r="E31" i="5"/>
  <c r="P18" i="17" l="1"/>
  <c r="O28" i="17"/>
  <c r="O30" i="17" s="1"/>
  <c r="Q16" i="17"/>
  <c r="U7" i="18"/>
  <c r="Q18" i="17" l="1"/>
  <c r="P28" i="17"/>
  <c r="P30" i="17" s="1"/>
  <c r="R16" i="17"/>
  <c r="V7" i="18"/>
  <c r="R18" i="17" l="1"/>
  <c r="Q28" i="17"/>
  <c r="Q30" i="17" s="1"/>
  <c r="S16" i="17"/>
  <c r="W7" i="18"/>
  <c r="F27" i="14"/>
  <c r="G17" i="14"/>
  <c r="F17" i="14"/>
  <c r="H17" i="14"/>
  <c r="G17" i="18" l="1"/>
  <c r="G57" i="18" s="1"/>
  <c r="F34" i="19"/>
  <c r="F66" i="19" s="1"/>
  <c r="S18" i="17"/>
  <c r="R28" i="17"/>
  <c r="R30" i="17" s="1"/>
  <c r="T16" i="17"/>
  <c r="F70" i="19"/>
  <c r="X7" i="18"/>
  <c r="E27" i="14"/>
  <c r="F17" i="18" l="1"/>
  <c r="E66" i="19"/>
  <c r="T18" i="17"/>
  <c r="S28" i="17"/>
  <c r="S30" i="17" s="1"/>
  <c r="U16" i="17"/>
  <c r="G38" i="18"/>
  <c r="G51" i="18" s="1"/>
  <c r="Y7" i="18"/>
  <c r="F38" i="18" l="1"/>
  <c r="F51" i="18" s="1"/>
  <c r="F57" i="18"/>
  <c r="U18" i="17"/>
  <c r="T28" i="17"/>
  <c r="T30" i="17" s="1"/>
  <c r="V16" i="17"/>
  <c r="E70" i="19"/>
  <c r="Z7" i="18"/>
  <c r="V18" i="17" l="1"/>
  <c r="U28" i="17"/>
  <c r="U30" i="17" s="1"/>
  <c r="W16" i="17"/>
  <c r="E72" i="19"/>
  <c r="F72" i="19" s="1"/>
  <c r="AA7" i="18"/>
  <c r="E30" i="5"/>
  <c r="E33" i="5" s="1"/>
  <c r="T31" i="5"/>
  <c r="T33" i="5" s="1"/>
  <c r="G31" i="5"/>
  <c r="F31" i="5"/>
  <c r="W18" i="17" l="1"/>
  <c r="W28" i="17" s="1"/>
  <c r="W30" i="17" s="1"/>
  <c r="V28" i="17"/>
  <c r="V30" i="17" s="1"/>
  <c r="AB7" i="18"/>
  <c r="G30" i="5"/>
  <c r="G33" i="5" s="1"/>
  <c r="F30" i="5"/>
  <c r="F33" i="5" s="1"/>
  <c r="C32" i="17" l="1"/>
  <c r="AJ40" i="18" s="1"/>
  <c r="AC7" i="18"/>
  <c r="I31" i="5"/>
  <c r="H30" i="5"/>
  <c r="H33" i="5" s="1"/>
  <c r="D40" i="18" l="1"/>
  <c r="AD7" i="18"/>
  <c r="I30" i="5"/>
  <c r="I33" i="5" s="1"/>
  <c r="AE7" i="18" l="1"/>
  <c r="K31" i="5"/>
  <c r="J31" i="5"/>
  <c r="J30" i="5"/>
  <c r="AF7" i="18" l="1"/>
  <c r="J33" i="5"/>
  <c r="K30" i="5"/>
  <c r="K33" i="5" s="1"/>
  <c r="AG7" i="18" l="1"/>
  <c r="M31" i="5"/>
  <c r="L31" i="5"/>
  <c r="L30" i="5"/>
  <c r="AH7" i="18" l="1"/>
  <c r="L33" i="5"/>
  <c r="M30" i="5"/>
  <c r="M33" i="5" s="1"/>
  <c r="AJ7" i="18" l="1"/>
  <c r="AI7" i="18"/>
  <c r="O31" i="5"/>
  <c r="N31" i="5"/>
  <c r="N30" i="5"/>
  <c r="N33" i="5" l="1"/>
  <c r="O30" i="5"/>
  <c r="O33" i="5" s="1"/>
  <c r="Q31" i="5" l="1"/>
  <c r="P31" i="5"/>
  <c r="P30" i="5"/>
  <c r="P33" i="5" l="1"/>
  <c r="R31" i="5"/>
  <c r="Q30" i="5"/>
  <c r="Q33" i="5" s="1"/>
  <c r="S30" i="5" l="1"/>
  <c r="R30" i="5"/>
  <c r="R33" i="5" s="1"/>
  <c r="S31" i="5" l="1"/>
  <c r="S33" i="5" l="1"/>
  <c r="G67" i="5" l="1"/>
  <c r="G18" i="7" s="1"/>
  <c r="G19" i="7" s="1"/>
  <c r="G26" i="7" s="1"/>
  <c r="H21" i="18"/>
  <c r="H42" i="18" s="1"/>
  <c r="G23" i="14"/>
  <c r="G52" i="14"/>
  <c r="G51" i="14"/>
  <c r="N37" i="13"/>
  <c r="G64" i="19" s="1"/>
  <c r="G26" i="14"/>
  <c r="O37" i="13"/>
  <c r="H64" i="19" s="1"/>
  <c r="P37" i="13"/>
  <c r="H51" i="14" l="1"/>
  <c r="I51" i="19"/>
  <c r="I64" i="19"/>
  <c r="I50" i="14"/>
  <c r="I25" i="14"/>
  <c r="I22" i="14"/>
  <c r="I24" i="14"/>
  <c r="I23" i="14"/>
  <c r="I54" i="14"/>
  <c r="I67" i="5"/>
  <c r="I67" i="16"/>
  <c r="I26" i="14"/>
  <c r="I52" i="14"/>
  <c r="I53" i="14"/>
  <c r="I51" i="14"/>
  <c r="R37" i="13"/>
  <c r="H24" i="14"/>
  <c r="H67" i="5"/>
  <c r="H50" i="14"/>
  <c r="H53" i="14"/>
  <c r="H22" i="14"/>
  <c r="H52" i="14"/>
  <c r="H26" i="14"/>
  <c r="H23" i="14"/>
  <c r="Q37" i="13"/>
  <c r="G26" i="19"/>
  <c r="H25" i="14"/>
  <c r="H67" i="16"/>
  <c r="H51" i="19"/>
  <c r="H54" i="14"/>
  <c r="G24" i="14"/>
  <c r="G53" i="14"/>
  <c r="G25" i="14"/>
  <c r="G51" i="19"/>
  <c r="G22" i="14"/>
  <c r="G67" i="16"/>
  <c r="G54" i="14"/>
  <c r="G50" i="14"/>
  <c r="H27" i="14" l="1"/>
  <c r="I17" i="18"/>
  <c r="I38" i="18" s="1"/>
  <c r="H34" i="19"/>
  <c r="I27" i="14"/>
  <c r="H26" i="19"/>
  <c r="H28" i="19" s="1"/>
  <c r="H18" i="7"/>
  <c r="I21" i="18"/>
  <c r="H55" i="14"/>
  <c r="I36" i="19"/>
  <c r="J23" i="18"/>
  <c r="J44" i="18" s="1"/>
  <c r="I22" i="7"/>
  <c r="I23" i="7" s="1"/>
  <c r="I27" i="7" s="1"/>
  <c r="H22" i="7"/>
  <c r="H23" i="7" s="1"/>
  <c r="H27" i="7" s="1"/>
  <c r="H36" i="19"/>
  <c r="I23" i="18"/>
  <c r="I44" i="18" s="1"/>
  <c r="S37" i="13"/>
  <c r="G28" i="19"/>
  <c r="I26" i="19"/>
  <c r="I28" i="19" s="1"/>
  <c r="J21" i="18"/>
  <c r="I18" i="7"/>
  <c r="I19" i="7" s="1"/>
  <c r="I26" i="7" s="1"/>
  <c r="G55" i="14"/>
  <c r="K51" i="14"/>
  <c r="K67" i="16"/>
  <c r="K51" i="19"/>
  <c r="K50" i="14"/>
  <c r="K64" i="19"/>
  <c r="K26" i="14"/>
  <c r="K23" i="14"/>
  <c r="K24" i="14"/>
  <c r="K52" i="14"/>
  <c r="K54" i="14"/>
  <c r="K25" i="14"/>
  <c r="K53" i="14"/>
  <c r="K22" i="14"/>
  <c r="K67" i="5"/>
  <c r="I55" i="14"/>
  <c r="G22" i="7"/>
  <c r="H23" i="18"/>
  <c r="G36" i="19"/>
  <c r="J53" i="14"/>
  <c r="J54" i="14"/>
  <c r="J23" i="14"/>
  <c r="J64" i="19"/>
  <c r="J25" i="14"/>
  <c r="J22" i="14"/>
  <c r="J52" i="14"/>
  <c r="J67" i="5"/>
  <c r="J51" i="14"/>
  <c r="J24" i="14"/>
  <c r="J51" i="19"/>
  <c r="J26" i="14"/>
  <c r="J67" i="16"/>
  <c r="J50" i="14"/>
  <c r="G27" i="14"/>
  <c r="I28" i="7" l="1"/>
  <c r="I30" i="7" s="1"/>
  <c r="K27" i="14"/>
  <c r="J27" i="14"/>
  <c r="J18" i="7"/>
  <c r="J19" i="7" s="1"/>
  <c r="J26" i="7" s="1"/>
  <c r="K21" i="18"/>
  <c r="J26" i="19"/>
  <c r="J28" i="19" s="1"/>
  <c r="I25" i="18"/>
  <c r="I46" i="18" s="1"/>
  <c r="H38" i="19"/>
  <c r="K18" i="7"/>
  <c r="K19" i="7" s="1"/>
  <c r="K26" i="7" s="1"/>
  <c r="L21" i="18"/>
  <c r="K26" i="19"/>
  <c r="K28" i="19" s="1"/>
  <c r="I42" i="18"/>
  <c r="J42" i="18"/>
  <c r="J57" i="18"/>
  <c r="J17" i="18"/>
  <c r="J38" i="18" s="1"/>
  <c r="I34" i="19"/>
  <c r="K17" i="18"/>
  <c r="K38" i="18" s="1"/>
  <c r="J34" i="19"/>
  <c r="L17" i="18"/>
  <c r="L38" i="18" s="1"/>
  <c r="K34" i="19"/>
  <c r="H19" i="7"/>
  <c r="H26" i="7" s="1"/>
  <c r="L67" i="5"/>
  <c r="L24" i="14"/>
  <c r="L23" i="14"/>
  <c r="L53" i="14"/>
  <c r="L22" i="14"/>
  <c r="L64" i="19"/>
  <c r="L51" i="19"/>
  <c r="L67" i="16"/>
  <c r="L51" i="14"/>
  <c r="L26" i="14"/>
  <c r="L52" i="14"/>
  <c r="L54" i="14"/>
  <c r="L50" i="14"/>
  <c r="L25" i="14"/>
  <c r="H66" i="19"/>
  <c r="H70" i="19"/>
  <c r="H17" i="18"/>
  <c r="G34" i="19"/>
  <c r="K55" i="14"/>
  <c r="G38" i="19"/>
  <c r="H25" i="18"/>
  <c r="H57" i="18" s="1"/>
  <c r="J55" i="14"/>
  <c r="T37" i="13"/>
  <c r="J36" i="19"/>
  <c r="J22" i="7"/>
  <c r="J23" i="7" s="1"/>
  <c r="J27" i="7" s="1"/>
  <c r="K23" i="18"/>
  <c r="K44" i="18" s="1"/>
  <c r="H44" i="18"/>
  <c r="G23" i="7"/>
  <c r="G27" i="7" s="1"/>
  <c r="I38" i="19"/>
  <c r="J25" i="18"/>
  <c r="J46" i="18" s="1"/>
  <c r="K22" i="7"/>
  <c r="K23" i="7" s="1"/>
  <c r="K27" i="7" s="1"/>
  <c r="K36" i="19"/>
  <c r="L23" i="18"/>
  <c r="L44" i="18" s="1"/>
  <c r="L42" i="18" l="1"/>
  <c r="K28" i="7"/>
  <c r="K30" i="7" s="1"/>
  <c r="K38" i="19"/>
  <c r="K66" i="19" s="1"/>
  <c r="K70" i="19" s="1"/>
  <c r="L25" i="18"/>
  <c r="L46" i="18" s="1"/>
  <c r="G28" i="7"/>
  <c r="G30" i="7" s="1"/>
  <c r="I66" i="19"/>
  <c r="I70" i="19" s="1"/>
  <c r="K42" i="18"/>
  <c r="K25" i="18"/>
  <c r="K46" i="18" s="1"/>
  <c r="J38" i="19"/>
  <c r="J66" i="19" s="1"/>
  <c r="J70" i="19" s="1"/>
  <c r="M23" i="18"/>
  <c r="M44" i="18" s="1"/>
  <c r="L36" i="19"/>
  <c r="L22" i="7"/>
  <c r="L23" i="7" s="1"/>
  <c r="L27" i="7" s="1"/>
  <c r="H51" i="18"/>
  <c r="J28" i="7"/>
  <c r="J30" i="7" s="1"/>
  <c r="H28" i="7"/>
  <c r="H30" i="7" s="1"/>
  <c r="M21" i="18"/>
  <c r="L26" i="19"/>
  <c r="L28" i="19" s="1"/>
  <c r="L18" i="7"/>
  <c r="L19" i="7" s="1"/>
  <c r="L26" i="7" s="1"/>
  <c r="J51" i="18"/>
  <c r="L55" i="14"/>
  <c r="H46" i="18"/>
  <c r="L27" i="14"/>
  <c r="G66" i="19"/>
  <c r="H38" i="18"/>
  <c r="U37" i="13"/>
  <c r="I57" i="18"/>
  <c r="M25" i="14"/>
  <c r="N25" i="14" s="1"/>
  <c r="M54" i="14"/>
  <c r="M23" i="14"/>
  <c r="N23" i="14" s="1"/>
  <c r="M67" i="16"/>
  <c r="M67" i="5"/>
  <c r="M22" i="14"/>
  <c r="M26" i="14"/>
  <c r="N26" i="14" s="1"/>
  <c r="M50" i="14"/>
  <c r="M64" i="19"/>
  <c r="M52" i="14"/>
  <c r="M51" i="14"/>
  <c r="M51" i="19"/>
  <c r="M53" i="14"/>
  <c r="M24" i="14"/>
  <c r="N24" i="14" s="1"/>
  <c r="I51" i="18"/>
  <c r="V37" i="13" l="1"/>
  <c r="L57" i="18"/>
  <c r="L51" i="18"/>
  <c r="L38" i="19"/>
  <c r="M25" i="18"/>
  <c r="M46" i="18" s="1"/>
  <c r="K57" i="18"/>
  <c r="M42" i="18"/>
  <c r="M55" i="14"/>
  <c r="K51" i="18"/>
  <c r="M22" i="7"/>
  <c r="M36" i="19"/>
  <c r="N23" i="18"/>
  <c r="L28" i="7"/>
  <c r="L30" i="7" s="1"/>
  <c r="M17" i="18"/>
  <c r="L34" i="19"/>
  <c r="N54" i="14"/>
  <c r="N67" i="16"/>
  <c r="N67" i="5"/>
  <c r="N53" i="14"/>
  <c r="N51" i="14"/>
  <c r="N64" i="19"/>
  <c r="N50" i="14"/>
  <c r="N52" i="14"/>
  <c r="N51" i="19"/>
  <c r="G70" i="19"/>
  <c r="G72" i="19" s="1"/>
  <c r="H72" i="19" s="1"/>
  <c r="I72" i="19" s="1"/>
  <c r="J72" i="19" s="1"/>
  <c r="K72" i="19" s="1"/>
  <c r="M27" i="14"/>
  <c r="N22" i="14"/>
  <c r="N27" i="14" s="1"/>
  <c r="M18" i="7"/>
  <c r="M26" i="19"/>
  <c r="M28" i="19" s="1"/>
  <c r="N21" i="18"/>
  <c r="L66" i="19" l="1"/>
  <c r="N55" i="14"/>
  <c r="M19" i="7"/>
  <c r="M26" i="7" s="1"/>
  <c r="O67" i="5"/>
  <c r="O53" i="14"/>
  <c r="O52" i="14"/>
  <c r="O54" i="14"/>
  <c r="O51" i="19"/>
  <c r="O51" i="14"/>
  <c r="O67" i="16"/>
  <c r="O64" i="19"/>
  <c r="O50" i="14"/>
  <c r="M34" i="19"/>
  <c r="M66" i="19" s="1"/>
  <c r="M70" i="19" s="1"/>
  <c r="N17" i="18"/>
  <c r="N38" i="18" s="1"/>
  <c r="N44" i="18"/>
  <c r="M38" i="18"/>
  <c r="W37" i="13"/>
  <c r="M23" i="7"/>
  <c r="M27" i="7" s="1"/>
  <c r="N25" i="18"/>
  <c r="M38" i="19"/>
  <c r="N26" i="19"/>
  <c r="N28" i="19" s="1"/>
  <c r="O21" i="18"/>
  <c r="N18" i="7"/>
  <c r="N19" i="7" s="1"/>
  <c r="N26" i="7" s="1"/>
  <c r="N28" i="7" s="1"/>
  <c r="N30" i="7" s="1"/>
  <c r="N42" i="18"/>
  <c r="O23" i="18"/>
  <c r="O44" i="18" s="1"/>
  <c r="N22" i="7"/>
  <c r="N23" i="7" s="1"/>
  <c r="N27" i="7" s="1"/>
  <c r="N36" i="19"/>
  <c r="M57" i="18"/>
  <c r="N57" i="18" l="1"/>
  <c r="D38" i="18"/>
  <c r="O42" i="18"/>
  <c r="P21" i="18"/>
  <c r="O26" i="19"/>
  <c r="O28" i="19" s="1"/>
  <c r="O18" i="7"/>
  <c r="O19" i="7" s="1"/>
  <c r="O26" i="7" s="1"/>
  <c r="N38" i="19"/>
  <c r="N66" i="19" s="1"/>
  <c r="O25" i="18"/>
  <c r="O46" i="18" s="1"/>
  <c r="L70" i="19"/>
  <c r="L72" i="19" s="1"/>
  <c r="M72" i="19" s="1"/>
  <c r="M51" i="18"/>
  <c r="M28" i="7"/>
  <c r="M30" i="7" s="1"/>
  <c r="O55" i="14"/>
  <c r="N46" i="18"/>
  <c r="D34" i="19"/>
  <c r="O36" i="19"/>
  <c r="P23" i="18"/>
  <c r="O22" i="7"/>
  <c r="X37" i="13"/>
  <c r="P50" i="14"/>
  <c r="P51" i="14"/>
  <c r="P67" i="16"/>
  <c r="P54" i="14"/>
  <c r="P53" i="14"/>
  <c r="P52" i="14"/>
  <c r="P64" i="19"/>
  <c r="P51" i="19"/>
  <c r="P67" i="5"/>
  <c r="D17" i="18"/>
  <c r="N70" i="19" l="1"/>
  <c r="N72" i="19" s="1"/>
  <c r="P26" i="19"/>
  <c r="P28" i="19" s="1"/>
  <c r="Q21" i="18"/>
  <c r="P18" i="7"/>
  <c r="P25" i="18"/>
  <c r="P46" i="18" s="1"/>
  <c r="O38" i="19"/>
  <c r="O66" i="19" s="1"/>
  <c r="P57" i="18"/>
  <c r="P42" i="18"/>
  <c r="P44" i="18"/>
  <c r="O23" i="7"/>
  <c r="O27" i="7" s="1"/>
  <c r="O51" i="18"/>
  <c r="P22" i="7"/>
  <c r="P23" i="7" s="1"/>
  <c r="P27" i="7" s="1"/>
  <c r="P36" i="19"/>
  <c r="Q23" i="18"/>
  <c r="Q44" i="18" s="1"/>
  <c r="Y37" i="13"/>
  <c r="O57" i="18"/>
  <c r="P55" i="14"/>
  <c r="N51" i="18"/>
  <c r="Q67" i="16"/>
  <c r="Q54" i="14"/>
  <c r="Q67" i="5"/>
  <c r="Q52" i="14"/>
  <c r="Q53" i="14"/>
  <c r="Q51" i="19"/>
  <c r="Q64" i="19"/>
  <c r="Q51" i="14"/>
  <c r="Q50" i="14"/>
  <c r="P51" i="18" l="1"/>
  <c r="Q55" i="14"/>
  <c r="R25" i="18"/>
  <c r="R46" i="18" s="1"/>
  <c r="Q38" i="19"/>
  <c r="P19" i="7"/>
  <c r="P26" i="7" s="1"/>
  <c r="P28" i="7" s="1"/>
  <c r="P30" i="7" s="1"/>
  <c r="O70" i="19"/>
  <c r="O72" i="19" s="1"/>
  <c r="Z37" i="13"/>
  <c r="Q42" i="18"/>
  <c r="Q25" i="18"/>
  <c r="Q57" i="18" s="1"/>
  <c r="P38" i="19"/>
  <c r="P66" i="19" s="1"/>
  <c r="P70" i="19" s="1"/>
  <c r="R67" i="5"/>
  <c r="R67" i="16"/>
  <c r="R51" i="14"/>
  <c r="R50" i="14"/>
  <c r="R54" i="14"/>
  <c r="R51" i="19"/>
  <c r="R53" i="14"/>
  <c r="R52" i="14"/>
  <c r="R64" i="19"/>
  <c r="Q26" i="19"/>
  <c r="Q28" i="19" s="1"/>
  <c r="R21" i="18"/>
  <c r="Q18" i="7"/>
  <c r="Q19" i="7" s="1"/>
  <c r="Q26" i="7" s="1"/>
  <c r="R23" i="18"/>
  <c r="Q36" i="19"/>
  <c r="Q66" i="19" s="1"/>
  <c r="Q22" i="7"/>
  <c r="Q23" i="7" s="1"/>
  <c r="Q27" i="7" s="1"/>
  <c r="O28" i="7"/>
  <c r="O30" i="7" s="1"/>
  <c r="Q28" i="7" l="1"/>
  <c r="Q30" i="7" s="1"/>
  <c r="Q70" i="19"/>
  <c r="P72" i="19"/>
  <c r="Q72" i="19" s="1"/>
  <c r="S64" i="19"/>
  <c r="S54" i="14"/>
  <c r="S67" i="16"/>
  <c r="S53" i="14"/>
  <c r="S50" i="14"/>
  <c r="S67" i="5"/>
  <c r="S51" i="14"/>
  <c r="S52" i="14"/>
  <c r="S51" i="19"/>
  <c r="Q51" i="18"/>
  <c r="R42" i="18"/>
  <c r="R51" i="18" s="1"/>
  <c r="R57" i="18"/>
  <c r="R18" i="7"/>
  <c r="R19" i="7" s="1"/>
  <c r="R26" i="7" s="1"/>
  <c r="S21" i="18"/>
  <c r="R26" i="19"/>
  <c r="R28" i="19" s="1"/>
  <c r="Q46" i="18"/>
  <c r="AA37" i="13"/>
  <c r="R44" i="18"/>
  <c r="R55" i="14"/>
  <c r="R22" i="7"/>
  <c r="R23" i="7" s="1"/>
  <c r="R27" i="7" s="1"/>
  <c r="R36" i="19"/>
  <c r="S23" i="18"/>
  <c r="S44" i="18" s="1"/>
  <c r="R28" i="7" l="1"/>
  <c r="R30" i="7" s="1"/>
  <c r="R38" i="19"/>
  <c r="S25" i="18"/>
  <c r="S46" i="18" s="1"/>
  <c r="R66" i="19"/>
  <c r="T21" i="18"/>
  <c r="S26" i="19"/>
  <c r="S28" i="19" s="1"/>
  <c r="S18" i="7"/>
  <c r="S19" i="7" s="1"/>
  <c r="S26" i="7" s="1"/>
  <c r="T52" i="14"/>
  <c r="T53" i="14"/>
  <c r="T51" i="14"/>
  <c r="T67" i="5"/>
  <c r="T54" i="14"/>
  <c r="T51" i="19"/>
  <c r="T64" i="19"/>
  <c r="T67" i="16"/>
  <c r="T50" i="14"/>
  <c r="S55" i="14"/>
  <c r="AB37" i="13"/>
  <c r="T23" i="18"/>
  <c r="T44" i="18" s="1"/>
  <c r="S36" i="19"/>
  <c r="S22" i="7"/>
  <c r="S23" i="7" s="1"/>
  <c r="S27" i="7" s="1"/>
  <c r="R70" i="19"/>
  <c r="S42" i="18"/>
  <c r="S51" i="18" s="1"/>
  <c r="S57" i="18"/>
  <c r="R72" i="19"/>
  <c r="T22" i="7" l="1"/>
  <c r="T23" i="7" s="1"/>
  <c r="T27" i="7" s="1"/>
  <c r="U23" i="18"/>
  <c r="U44" i="18" s="1"/>
  <c r="T36" i="19"/>
  <c r="U21" i="18"/>
  <c r="T26" i="19"/>
  <c r="T28" i="19" s="1"/>
  <c r="T18" i="7"/>
  <c r="T19" i="7" s="1"/>
  <c r="T26" i="7" s="1"/>
  <c r="T28" i="7" s="1"/>
  <c r="T30" i="7" s="1"/>
  <c r="S28" i="7"/>
  <c r="S30" i="7" s="1"/>
  <c r="U52" i="14"/>
  <c r="U64" i="19"/>
  <c r="U67" i="16"/>
  <c r="U67" i="5"/>
  <c r="U50" i="14"/>
  <c r="U54" i="14"/>
  <c r="U53" i="14"/>
  <c r="U51" i="14"/>
  <c r="U51" i="19"/>
  <c r="T42" i="18"/>
  <c r="AC37" i="13"/>
  <c r="S38" i="19"/>
  <c r="S66" i="19" s="1"/>
  <c r="S70" i="19" s="1"/>
  <c r="S72" i="19" s="1"/>
  <c r="T25" i="18"/>
  <c r="T46" i="18" s="1"/>
  <c r="T55" i="14"/>
  <c r="T38" i="19" l="1"/>
  <c r="U25" i="18"/>
  <c r="U46" i="18" s="1"/>
  <c r="U36" i="19"/>
  <c r="U22" i="7"/>
  <c r="U23" i="7" s="1"/>
  <c r="U27" i="7" s="1"/>
  <c r="V23" i="18"/>
  <c r="V44" i="18" s="1"/>
  <c r="T57" i="18"/>
  <c r="T66" i="19"/>
  <c r="V50" i="14"/>
  <c r="V54" i="14"/>
  <c r="V64" i="19"/>
  <c r="V52" i="14"/>
  <c r="V67" i="5"/>
  <c r="V53" i="14"/>
  <c r="V51" i="19"/>
  <c r="V51" i="14"/>
  <c r="V67" i="16"/>
  <c r="U26" i="19"/>
  <c r="U28" i="19" s="1"/>
  <c r="U18" i="7"/>
  <c r="U19" i="7" s="1"/>
  <c r="U26" i="7" s="1"/>
  <c r="U28" i="7" s="1"/>
  <c r="U30" i="7" s="1"/>
  <c r="V21" i="18"/>
  <c r="AD37" i="13"/>
  <c r="T70" i="19"/>
  <c r="T72" i="19" s="1"/>
  <c r="T51" i="18"/>
  <c r="U42" i="18"/>
  <c r="U51" i="18" s="1"/>
  <c r="U57" i="18"/>
  <c r="U55" i="14"/>
  <c r="V25" i="18" l="1"/>
  <c r="V46" i="18" s="1"/>
  <c r="U38" i="19"/>
  <c r="V55" i="14"/>
  <c r="V26" i="19"/>
  <c r="V28" i="19" s="1"/>
  <c r="W21" i="18"/>
  <c r="V18" i="7"/>
  <c r="V19" i="7" s="1"/>
  <c r="V26" i="7" s="1"/>
  <c r="W67" i="16"/>
  <c r="W50" i="14"/>
  <c r="W64" i="19"/>
  <c r="W52" i="14"/>
  <c r="W51" i="14"/>
  <c r="W53" i="14"/>
  <c r="W54" i="14"/>
  <c r="W67" i="5"/>
  <c r="W51" i="19"/>
  <c r="AE37" i="13"/>
  <c r="V42" i="18"/>
  <c r="V51" i="18" s="1"/>
  <c r="V57" i="18"/>
  <c r="U66" i="19"/>
  <c r="U70" i="19" s="1"/>
  <c r="U72" i="19" s="1"/>
  <c r="V22" i="7"/>
  <c r="V23" i="7" s="1"/>
  <c r="V27" i="7" s="1"/>
  <c r="W23" i="18"/>
  <c r="W44" i="18" s="1"/>
  <c r="V36" i="19"/>
  <c r="W55" i="14" l="1"/>
  <c r="W42" i="18"/>
  <c r="X23" i="18"/>
  <c r="X44" i="18" s="1"/>
  <c r="W36" i="19"/>
  <c r="W22" i="7"/>
  <c r="W23" i="7" s="1"/>
  <c r="W27" i="7" s="1"/>
  <c r="V28" i="7"/>
  <c r="V30" i="7" s="1"/>
  <c r="AF37" i="13"/>
  <c r="X50" i="14"/>
  <c r="X54" i="14"/>
  <c r="X67" i="16"/>
  <c r="X67" i="5"/>
  <c r="X51" i="14"/>
  <c r="X53" i="14"/>
  <c r="X64" i="19"/>
  <c r="X52" i="14"/>
  <c r="X51" i="19"/>
  <c r="W25" i="18"/>
  <c r="W46" i="18" s="1"/>
  <c r="V38" i="19"/>
  <c r="V66" i="19" s="1"/>
  <c r="V70" i="19" s="1"/>
  <c r="V72" i="19" s="1"/>
  <c r="W26" i="19"/>
  <c r="W28" i="19" s="1"/>
  <c r="X21" i="18"/>
  <c r="W18" i="7"/>
  <c r="W19" i="7" s="1"/>
  <c r="W26" i="7" s="1"/>
  <c r="W28" i="7" s="1"/>
  <c r="W30" i="7" s="1"/>
  <c r="X42" i="18" l="1"/>
  <c r="X55" i="14"/>
  <c r="AG37" i="13"/>
  <c r="Y52" i="14"/>
  <c r="Y54" i="14"/>
  <c r="Y51" i="14"/>
  <c r="Y51" i="19"/>
  <c r="Y53" i="14"/>
  <c r="Y64" i="19"/>
  <c r="Y67" i="16"/>
  <c r="Y50" i="14"/>
  <c r="Y67" i="5"/>
  <c r="W57" i="18"/>
  <c r="W51" i="18"/>
  <c r="X25" i="18"/>
  <c r="X46" i="18" s="1"/>
  <c r="W38" i="19"/>
  <c r="W66" i="19" s="1"/>
  <c r="W70" i="19" s="1"/>
  <c r="W72" i="19" s="1"/>
  <c r="X18" i="7"/>
  <c r="X19" i="7" s="1"/>
  <c r="X26" i="7" s="1"/>
  <c r="X26" i="19"/>
  <c r="X28" i="19" s="1"/>
  <c r="Y21" i="18"/>
  <c r="X22" i="7"/>
  <c r="X23" i="7" s="1"/>
  <c r="X27" i="7" s="1"/>
  <c r="X36" i="19"/>
  <c r="Y23" i="18"/>
  <c r="Y44" i="18" s="1"/>
  <c r="Y42" i="18" l="1"/>
  <c r="AH37" i="13"/>
  <c r="Y22" i="7"/>
  <c r="Y23" i="7" s="1"/>
  <c r="Y27" i="7" s="1"/>
  <c r="Y36" i="19"/>
  <c r="Z23" i="18"/>
  <c r="Z44" i="18" s="1"/>
  <c r="X66" i="19"/>
  <c r="X70" i="19" s="1"/>
  <c r="X72" i="19" s="1"/>
  <c r="X28" i="7"/>
  <c r="X30" i="7" s="1"/>
  <c r="Z67" i="5"/>
  <c r="Z53" i="14"/>
  <c r="Z50" i="14"/>
  <c r="Z64" i="19"/>
  <c r="Z54" i="14"/>
  <c r="Z67" i="16"/>
  <c r="Z51" i="14"/>
  <c r="Z52" i="14"/>
  <c r="Z51" i="19"/>
  <c r="Y25" i="18"/>
  <c r="Y46" i="18" s="1"/>
  <c r="X38" i="19"/>
  <c r="X51" i="18"/>
  <c r="Y26" i="19"/>
  <c r="Y28" i="19" s="1"/>
  <c r="Z21" i="18"/>
  <c r="Y18" i="7"/>
  <c r="Y19" i="7" s="1"/>
  <c r="Y26" i="7" s="1"/>
  <c r="Y28" i="7" s="1"/>
  <c r="Y30" i="7" s="1"/>
  <c r="X57" i="18"/>
  <c r="Y55" i="14"/>
  <c r="Z55" i="14" l="1"/>
  <c r="Y38" i="19"/>
  <c r="Z25" i="18"/>
  <c r="Z46" i="18" s="1"/>
  <c r="Z38" i="19"/>
  <c r="AA25" i="18"/>
  <c r="AA46" i="18" s="1"/>
  <c r="Z26" i="19"/>
  <c r="Z28" i="19" s="1"/>
  <c r="Z18" i="7"/>
  <c r="Z19" i="7" s="1"/>
  <c r="Z26" i="7" s="1"/>
  <c r="AA21" i="18"/>
  <c r="Z42" i="18"/>
  <c r="Z51" i="18" s="1"/>
  <c r="Z57" i="18"/>
  <c r="Y66" i="19"/>
  <c r="Y70" i="19" s="1"/>
  <c r="Y72" i="19" s="1"/>
  <c r="AI37" i="13"/>
  <c r="AA64" i="19"/>
  <c r="AA51" i="14"/>
  <c r="AA53" i="14"/>
  <c r="AA50" i="14"/>
  <c r="AA54" i="14"/>
  <c r="AA51" i="19"/>
  <c r="AA67" i="16"/>
  <c r="AA52" i="14"/>
  <c r="AA67" i="5"/>
  <c r="Z36" i="19"/>
  <c r="Z66" i="19" s="1"/>
  <c r="AA23" i="18"/>
  <c r="AA44" i="18" s="1"/>
  <c r="Z22" i="7"/>
  <c r="Z23" i="7" s="1"/>
  <c r="Z27" i="7" s="1"/>
  <c r="Y57" i="18"/>
  <c r="Y51" i="18"/>
  <c r="AB54" i="14" l="1"/>
  <c r="AB67" i="16"/>
  <c r="AB51" i="14"/>
  <c r="AB50" i="14"/>
  <c r="AB51" i="19"/>
  <c r="AB67" i="5"/>
  <c r="AB64" i="19"/>
  <c r="AB53" i="14"/>
  <c r="AB52" i="14"/>
  <c r="AJ37" i="13"/>
  <c r="AB21" i="18"/>
  <c r="AA18" i="7"/>
  <c r="AA19" i="7" s="1"/>
  <c r="AA26" i="7" s="1"/>
  <c r="AA28" i="7" s="1"/>
  <c r="AA30" i="7" s="1"/>
  <c r="AA26" i="19"/>
  <c r="AA28" i="19" s="1"/>
  <c r="AA42" i="18"/>
  <c r="AA51" i="18" s="1"/>
  <c r="AA57" i="18"/>
  <c r="Z28" i="7"/>
  <c r="Z30" i="7" s="1"/>
  <c r="AA22" i="7"/>
  <c r="AA23" i="7" s="1"/>
  <c r="AA27" i="7" s="1"/>
  <c r="AA36" i="19"/>
  <c r="AB23" i="18"/>
  <c r="AB44" i="18" s="1"/>
  <c r="Z70" i="19"/>
  <c r="Z72" i="19" s="1"/>
  <c r="AA55" i="14"/>
  <c r="AC64" i="19" l="1"/>
  <c r="AC50" i="14"/>
  <c r="AC52" i="14"/>
  <c r="AC54" i="14"/>
  <c r="AC51" i="19"/>
  <c r="AC67" i="5"/>
  <c r="AC51" i="14"/>
  <c r="AC53" i="14"/>
  <c r="AC67" i="16"/>
  <c r="AA38" i="19"/>
  <c r="AB25" i="18"/>
  <c r="AB46" i="18" s="1"/>
  <c r="AA66" i="19"/>
  <c r="AA70" i="19" s="1"/>
  <c r="AA72" i="19" s="1"/>
  <c r="AB42" i="18"/>
  <c r="AK37" i="13"/>
  <c r="AB18" i="7"/>
  <c r="AB19" i="7" s="1"/>
  <c r="AB26" i="7" s="1"/>
  <c r="AC21" i="18"/>
  <c r="AB26" i="19"/>
  <c r="AB28" i="19" s="1"/>
  <c r="AB55" i="14"/>
  <c r="AB22" i="7"/>
  <c r="AB23" i="7" s="1"/>
  <c r="AB27" i="7" s="1"/>
  <c r="AB36" i="19"/>
  <c r="AC23" i="18"/>
  <c r="AC44" i="18" s="1"/>
  <c r="AC55" i="14" l="1"/>
  <c r="AB38" i="19"/>
  <c r="AC25" i="18"/>
  <c r="AC46" i="18" s="1"/>
  <c r="AB66" i="19"/>
  <c r="AC38" i="19"/>
  <c r="AD25" i="18"/>
  <c r="AD46" i="18" s="1"/>
  <c r="AB51" i="18"/>
  <c r="AC22" i="7"/>
  <c r="AC23" i="7" s="1"/>
  <c r="AC27" i="7" s="1"/>
  <c r="AC36" i="19"/>
  <c r="AC66" i="19" s="1"/>
  <c r="AD23" i="18"/>
  <c r="AD44" i="18" s="1"/>
  <c r="AC18" i="7"/>
  <c r="AC19" i="7" s="1"/>
  <c r="AC26" i="7" s="1"/>
  <c r="AC28" i="7" s="1"/>
  <c r="AC30" i="7" s="1"/>
  <c r="AD21" i="18"/>
  <c r="AC26" i="19"/>
  <c r="AC28" i="19" s="1"/>
  <c r="AC70" i="19" s="1"/>
  <c r="AB70" i="19"/>
  <c r="AB72" i="19" s="1"/>
  <c r="AC42" i="18"/>
  <c r="AB28" i="7"/>
  <c r="AB30" i="7" s="1"/>
  <c r="AL37" i="13"/>
  <c r="AD64" i="19"/>
  <c r="AD51" i="14"/>
  <c r="AD53" i="14"/>
  <c r="AD51" i="19"/>
  <c r="AD50" i="14"/>
  <c r="AD67" i="5"/>
  <c r="AD54" i="14"/>
  <c r="AD67" i="16"/>
  <c r="AD52" i="14"/>
  <c r="AB57" i="18"/>
  <c r="AC72" i="19" l="1"/>
  <c r="AE23" i="18"/>
  <c r="AE44" i="18" s="1"/>
  <c r="AD22" i="7"/>
  <c r="AD23" i="7" s="1"/>
  <c r="AD27" i="7" s="1"/>
  <c r="AD36" i="19"/>
  <c r="AD26" i="19"/>
  <c r="AD28" i="19" s="1"/>
  <c r="AE21" i="18"/>
  <c r="AD18" i="7"/>
  <c r="AD19" i="7" s="1"/>
  <c r="AD26" i="7" s="1"/>
  <c r="AD28" i="7" s="1"/>
  <c r="AD30" i="7" s="1"/>
  <c r="AD55" i="14"/>
  <c r="AD38" i="19" s="1"/>
  <c r="AM37" i="13"/>
  <c r="AD42" i="18"/>
  <c r="AD51" i="18" s="1"/>
  <c r="AD57" i="18"/>
  <c r="AE67" i="5"/>
  <c r="AE51" i="14"/>
  <c r="AE51" i="19"/>
  <c r="AE67" i="16"/>
  <c r="AE64" i="19"/>
  <c r="AE52" i="14"/>
  <c r="AE54" i="14"/>
  <c r="AE53" i="14"/>
  <c r="AE50" i="14"/>
  <c r="AC57" i="18"/>
  <c r="AC51" i="18"/>
  <c r="AN37" i="13" l="1"/>
  <c r="AF67" i="16"/>
  <c r="AF52" i="14"/>
  <c r="AF64" i="19"/>
  <c r="AF50" i="14"/>
  <c r="AF67" i="5"/>
  <c r="AF51" i="14"/>
  <c r="AF53" i="14"/>
  <c r="AF51" i="19"/>
  <c r="AF54" i="14"/>
  <c r="AE42" i="18"/>
  <c r="AE55" i="14"/>
  <c r="AE38" i="19" s="1"/>
  <c r="AE26" i="19"/>
  <c r="AE28" i="19" s="1"/>
  <c r="AF21" i="18"/>
  <c r="AE18" i="7"/>
  <c r="AE19" i="7" s="1"/>
  <c r="AE26" i="7" s="1"/>
  <c r="AD66" i="19"/>
  <c r="AD70" i="19" s="1"/>
  <c r="AD72" i="19" s="1"/>
  <c r="AE36" i="19"/>
  <c r="AE22" i="7"/>
  <c r="AE23" i="7" s="1"/>
  <c r="AE27" i="7" s="1"/>
  <c r="AF23" i="18"/>
  <c r="AF44" i="18" s="1"/>
  <c r="AF26" i="19" l="1"/>
  <c r="AF28" i="19" s="1"/>
  <c r="AG21" i="18"/>
  <c r="AF18" i="7"/>
  <c r="AF19" i="7" s="1"/>
  <c r="AF26" i="7" s="1"/>
  <c r="AF36" i="19"/>
  <c r="AG23" i="18"/>
  <c r="AG44" i="18" s="1"/>
  <c r="AF22" i="7"/>
  <c r="AF23" i="7" s="1"/>
  <c r="AF27" i="7" s="1"/>
  <c r="AP37" i="13"/>
  <c r="AO37" i="13"/>
  <c r="AE66" i="19"/>
  <c r="AE70" i="19" s="1"/>
  <c r="AE72" i="19" s="1"/>
  <c r="AF55" i="14"/>
  <c r="AF38" i="19" s="1"/>
  <c r="AE28" i="7"/>
  <c r="AE30" i="7" s="1"/>
  <c r="AF42" i="18"/>
  <c r="AG51" i="19"/>
  <c r="AG67" i="5"/>
  <c r="AG64" i="19"/>
  <c r="AG67" i="16"/>
  <c r="AG50" i="14"/>
  <c r="AG54" i="14"/>
  <c r="AG51" i="14"/>
  <c r="AG52" i="14"/>
  <c r="AG53" i="14"/>
  <c r="AI51" i="14" l="1"/>
  <c r="AI51" i="19"/>
  <c r="AI52" i="14"/>
  <c r="AJ52" i="14" s="1"/>
  <c r="AI54" i="14"/>
  <c r="AI67" i="5"/>
  <c r="AI53" i="14"/>
  <c r="AI64" i="19"/>
  <c r="AI50" i="14"/>
  <c r="AI67" i="16"/>
  <c r="AH64" i="19"/>
  <c r="D64" i="19" s="1"/>
  <c r="AH67" i="16"/>
  <c r="AH50" i="14"/>
  <c r="AH54" i="14"/>
  <c r="AH53" i="14"/>
  <c r="AH67" i="5"/>
  <c r="AH52" i="14"/>
  <c r="AH51" i="19"/>
  <c r="D51" i="19" s="1"/>
  <c r="AH51" i="14"/>
  <c r="AG55" i="14"/>
  <c r="AG22" i="7"/>
  <c r="AG23" i="7" s="1"/>
  <c r="AG27" i="7" s="1"/>
  <c r="AG36" i="19"/>
  <c r="AH23" i="18"/>
  <c r="AH44" i="18" s="1"/>
  <c r="AG18" i="7"/>
  <c r="AG19" i="7" s="1"/>
  <c r="AG26" i="7" s="1"/>
  <c r="AH21" i="18"/>
  <c r="AG26" i="19"/>
  <c r="AG28" i="19" s="1"/>
  <c r="AF66" i="19"/>
  <c r="AF70" i="19" s="1"/>
  <c r="AF72" i="19" s="1"/>
  <c r="AF28" i="7"/>
  <c r="AF30" i="7" s="1"/>
  <c r="AG42" i="18"/>
  <c r="AH55" i="14" l="1"/>
  <c r="AG28" i="7"/>
  <c r="AG30" i="7" s="1"/>
  <c r="AJ53" i="14"/>
  <c r="AJ54" i="14"/>
  <c r="AH38" i="19"/>
  <c r="AF25" i="18"/>
  <c r="AI22" i="7"/>
  <c r="AJ23" i="18"/>
  <c r="AI36" i="19"/>
  <c r="AE25" i="18"/>
  <c r="AG38" i="19"/>
  <c r="AG66" i="19" s="1"/>
  <c r="AG70" i="19" s="1"/>
  <c r="AG72" i="19" s="1"/>
  <c r="AH26" i="19"/>
  <c r="AH28" i="19" s="1"/>
  <c r="AI21" i="18"/>
  <c r="AH18" i="7"/>
  <c r="AH19" i="7" s="1"/>
  <c r="AH26" i="7" s="1"/>
  <c r="AH28" i="7" s="1"/>
  <c r="AH30" i="7" s="1"/>
  <c r="AI23" i="18"/>
  <c r="AI44" i="18" s="1"/>
  <c r="AH36" i="19"/>
  <c r="AH22" i="7"/>
  <c r="AH23" i="7" s="1"/>
  <c r="AH27" i="7" s="1"/>
  <c r="AH42" i="18"/>
  <c r="AI55" i="14"/>
  <c r="AJ50" i="14"/>
  <c r="AJ21" i="18"/>
  <c r="AI26" i="19"/>
  <c r="AI18" i="7"/>
  <c r="AJ51" i="14"/>
  <c r="AE46" i="18" l="1"/>
  <c r="AE51" i="18" s="1"/>
  <c r="AE57" i="18"/>
  <c r="AI57" i="18"/>
  <c r="AI42" i="18"/>
  <c r="AI51" i="18" s="1"/>
  <c r="AI19" i="7"/>
  <c r="AI26" i="7" s="1"/>
  <c r="AJ18" i="7"/>
  <c r="AJ19" i="7" s="1"/>
  <c r="AI28" i="19"/>
  <c r="D26" i="19"/>
  <c r="AJ42" i="18"/>
  <c r="AJ57" i="18"/>
  <c r="D21" i="18"/>
  <c r="AJ55" i="14"/>
  <c r="AH25" i="18" s="1"/>
  <c r="AI66" i="19"/>
  <c r="AG25" i="18"/>
  <c r="AI38" i="19"/>
  <c r="AJ44" i="18"/>
  <c r="D44" i="18" s="1"/>
  <c r="D23" i="18"/>
  <c r="AI23" i="7"/>
  <c r="AI27" i="7" s="1"/>
  <c r="AJ27" i="7" s="1"/>
  <c r="AJ22" i="7"/>
  <c r="AJ23" i="7" s="1"/>
  <c r="AF46" i="18"/>
  <c r="AF51" i="18" s="1"/>
  <c r="AF57" i="18"/>
  <c r="D38" i="19"/>
  <c r="AH66" i="19"/>
  <c r="D66" i="19" s="1"/>
  <c r="D36" i="19"/>
  <c r="AI70" i="19" l="1"/>
  <c r="D28" i="19"/>
  <c r="AH46" i="18"/>
  <c r="D25" i="18"/>
  <c r="AH57" i="18"/>
  <c r="AJ51" i="18"/>
  <c r="D42" i="18"/>
  <c r="AI28" i="7"/>
  <c r="AI30" i="7" s="1"/>
  <c r="AJ30" i="7" s="1"/>
  <c r="E32" i="7" s="1" a="1"/>
  <c r="E32" i="7" s="1"/>
  <c r="E34" i="7" s="1" a="1"/>
  <c r="E34" i="7" s="1"/>
  <c r="AJ26" i="7"/>
  <c r="AJ28" i="7" s="1"/>
  <c r="AG46" i="18"/>
  <c r="AG51" i="18" s="1"/>
  <c r="AG57" i="18"/>
  <c r="D57" i="18" s="1"/>
  <c r="AH70" i="19"/>
  <c r="AH72" i="19" s="1"/>
  <c r="AI72" i="19" s="1"/>
  <c r="D19" i="20" l="1"/>
  <c r="D20" i="20" s="1"/>
  <c r="D10" i="20"/>
  <c r="D46" i="18"/>
  <c r="AH51" i="18"/>
  <c r="D51"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<sst xmlns="http://schemas.openxmlformats.org/spreadsheetml/2006/main" count="431" uniqueCount="262">
  <si>
    <t>Modelo de Preenchimento EVF - Guião</t>
  </si>
  <si>
    <t>I.1 Ficha de Investimento</t>
  </si>
  <si>
    <t>I.3 Ficha de Custos</t>
  </si>
  <si>
    <t>Instruções de preenchimento:</t>
  </si>
  <si>
    <t>ESTUDO DE VIABILIDADE FINANCEIRA</t>
  </si>
  <si>
    <t>Variáveis de análise</t>
  </si>
  <si>
    <t>Pressupostos assumidos</t>
  </si>
  <si>
    <t xml:space="preserve">Suporte Documental </t>
  </si>
  <si>
    <t>Período de referência (anos)</t>
  </si>
  <si>
    <t>Taxa de atualização financeira</t>
  </si>
  <si>
    <t>Custo total do Investimento</t>
  </si>
  <si>
    <t>Valor Residual</t>
  </si>
  <si>
    <t>Receitas de Exploração</t>
  </si>
  <si>
    <t>Descrição da estratégia tarifária e política de preços (tipos e nível das taxas e encargos)
Descrição do método conducente ao apuramento das receitas</t>
  </si>
  <si>
    <t>Custos de Exploração</t>
  </si>
  <si>
    <t>Ano base</t>
  </si>
  <si>
    <t>Operação</t>
  </si>
  <si>
    <t>…</t>
  </si>
  <si>
    <t>FICHA DE RECEITAS DE EXPLORAÇÃO</t>
  </si>
  <si>
    <t>1 - Cenário sem Investimento</t>
  </si>
  <si>
    <t>Quantidades Vendidas</t>
  </si>
  <si>
    <t>Taxa de Crescimento - Preços</t>
  </si>
  <si>
    <t>Preço Unitário</t>
  </si>
  <si>
    <t>TOTAIS - Sem Investimento</t>
  </si>
  <si>
    <t>Receitas de Exploração Totais</t>
  </si>
  <si>
    <t>2 - Cenário com Investimento</t>
  </si>
  <si>
    <t>3 - Análise Incremental</t>
  </si>
  <si>
    <t>TOTAIS - Análise Incremental</t>
  </si>
  <si>
    <t>FICHA DE CUSTOS DE EXPLORAÇÃO</t>
  </si>
  <si>
    <t>Total Custos de Exploração</t>
  </si>
  <si>
    <t>MAPA DE CASH-FLOW DE EXPLORAÇÃO</t>
  </si>
  <si>
    <t>Total</t>
  </si>
  <si>
    <t>A. RECEITAS DE EXPLORAÇÃO (INCREMENTAL)</t>
  </si>
  <si>
    <t>TOTAL DE RECEITAS DE EXPLORAÇÃO</t>
  </si>
  <si>
    <t>B. CUSTOS DE EXPLORAÇÃO (INCREMENTAL)</t>
  </si>
  <si>
    <t>TOTAL DE CUSTOS DE EXPLORAÇÃO</t>
  </si>
  <si>
    <t xml:space="preserve">          RECEITAS DE EXPLORAÇÃO</t>
  </si>
  <si>
    <t xml:space="preserve">          CUSTOS DE EXPLORAÇÃO</t>
  </si>
  <si>
    <t>TOTAL</t>
  </si>
  <si>
    <t>S/N/NA</t>
  </si>
  <si>
    <t>Descrição</t>
  </si>
  <si>
    <t>Principais elementos e parâmetros</t>
  </si>
  <si>
    <t>Período de Referência (anos)</t>
  </si>
  <si>
    <t>Taxa de atualização financeira (%)</t>
  </si>
  <si>
    <t xml:space="preserve">Código da operação: </t>
  </si>
  <si>
    <t>Designação da operação:</t>
  </si>
  <si>
    <t>Descrição dos pressupostos subjacentes à projeção dos custos;
Desagregação por custo;</t>
  </si>
  <si>
    <t>Ano</t>
  </si>
  <si>
    <t>Ano que torna o investimento irreversível</t>
  </si>
  <si>
    <t>Último ano do período de referência</t>
  </si>
  <si>
    <t>Vida útil do Investimento com maior duração</t>
  </si>
  <si>
    <t xml:space="preserve">Número de Anos
</t>
  </si>
  <si>
    <t>Último ano da vida útil do ativo com duração mais extensa</t>
  </si>
  <si>
    <t>Identificação do investimento e respetivos montantes assumidos que deverão estar suportados em contrato e/ou em faturação ou em estudos técnicos relacionados, nomeadamente no projeto de execução.</t>
  </si>
  <si>
    <t>Identificação da vida útil do investimento com maior duração.</t>
  </si>
  <si>
    <t>Conversão de preços correntes para preços constantes</t>
  </si>
  <si>
    <t>IPC (valores históricos INE / projeções Banco de Portugal / pressupostos restante período de referência)</t>
  </si>
  <si>
    <t>Variação do IPC (para anos com IPC publicado)</t>
  </si>
  <si>
    <t>Fator de atualização do IPC</t>
  </si>
  <si>
    <t>1. RECEITA (Preencher conforme as receitas apresentadas neste cenário)</t>
  </si>
  <si>
    <t>2. RECEITA (Preencher conforme as receitas apresentadas neste cenário)</t>
  </si>
  <si>
    <t>3. RECEITA(Preencher conforme as receitas apresentadas neste cenário)</t>
  </si>
  <si>
    <t>RECEITA</t>
  </si>
  <si>
    <t>Ano de início do Investimento</t>
  </si>
  <si>
    <t>Ano de início exploração</t>
  </si>
  <si>
    <t>Ano Base</t>
  </si>
  <si>
    <t>Ano início exploração</t>
  </si>
  <si>
    <t>RECEITA INCREMENTTAL</t>
  </si>
  <si>
    <r>
      <t xml:space="preserve">Obs: 
</t>
    </r>
    <r>
      <rPr>
        <sz val="8"/>
        <color indexed="8"/>
        <rFont val="Calibri"/>
        <family val="2"/>
      </rPr>
      <t>1. este mapa deve ser suportado por mapa(s) auxiliar(es) específico(s). Para o efeito podem utilizar o separador Cálculos Auxiliares.
2. completar para a totalidade das receitas prevista.</t>
    </r>
  </si>
  <si>
    <t>Obs: 
1. este mapa deve ser suportado por mapa(s) auxiliar(es) específico(s). Para o efeito podem utilizar o separador Cálculos Auxiliares.
2. completar para a totalidade das receitas prevista.</t>
  </si>
  <si>
    <t>Ano que sejam previstas o início das receitas e custos de exploração.</t>
  </si>
  <si>
    <t>Receitas de Exploração Totais - Correntes</t>
  </si>
  <si>
    <r>
      <t xml:space="preserve">Obs: 
</t>
    </r>
    <r>
      <rPr>
        <sz val="8"/>
        <color indexed="8"/>
        <rFont val="Calibri"/>
        <family val="2"/>
      </rPr>
      <t>1. este mapa deve ser suportado por mapa(s) auxiliar(es) específico(s). Para o efeito podem utilizar o separador Cálculos Auxiliares.
2.  completar para a totalidade das componentes de custos estimadas.</t>
    </r>
  </si>
  <si>
    <t>CUSTO</t>
  </si>
  <si>
    <t>Obs: 
1. este mapa deve ser suportado por mapa(s) auxiliar(es) específico(s). Para o efeito podem utilizar o separador Cálculos Auxiliares.
2.  completar para a totalidade das componentes de custos estimadas.</t>
  </si>
  <si>
    <t>(Preencher conforme os custos apresentados neste cenário)</t>
  </si>
  <si>
    <t>CUSTO INCREMENTTAL</t>
  </si>
  <si>
    <t>Custos de Exploração Totais - Correntes</t>
  </si>
  <si>
    <t>FLUXOS de CAIXA OPERACIONAIS</t>
  </si>
  <si>
    <t>Receitas de Exploração Totais - valores constantes</t>
  </si>
  <si>
    <t>Custos de Exploração Totais - valores constantes</t>
  </si>
  <si>
    <t xml:space="preserve">     Custos de Exploração Totais - valores constantes</t>
  </si>
  <si>
    <t xml:space="preserve">CASH FLOW LÍQUIDO </t>
  </si>
  <si>
    <t xml:space="preserve">Projeto Gerador de Receitas Líquidas? </t>
  </si>
  <si>
    <t>Valor Residual - Método do cálculo da receita líquida atualizada</t>
  </si>
  <si>
    <t>Anos (vida útil dos investimentos após o período de referência da análise)</t>
  </si>
  <si>
    <t>Referência para conversão</t>
  </si>
  <si>
    <t>valores em euros</t>
  </si>
  <si>
    <t>Receitas operacionais</t>
  </si>
  <si>
    <t>Custos operacionais</t>
  </si>
  <si>
    <t>Fluxos de caixa operacionais (cash flows) (preços constantes - valores não atualizados)</t>
  </si>
  <si>
    <t>Taxa de desconto i = 4,00%</t>
  </si>
  <si>
    <r>
      <t>Fator de atualização (1+i)</t>
    </r>
    <r>
      <rPr>
        <b/>
        <vertAlign val="superscript"/>
        <sz val="8"/>
        <color theme="0"/>
        <rFont val="Calibri"/>
        <family val="2"/>
        <scheme val="minor"/>
      </rPr>
      <t>n</t>
    </r>
  </si>
  <si>
    <t>Total fluxos de caixa operacionais (cash flows) (preços constantes - valores atualizados)</t>
  </si>
  <si>
    <t>Valor Residual (preços constantes)</t>
  </si>
  <si>
    <t>Número de anos que serão contabilizados como valor residual</t>
  </si>
  <si>
    <t>Referência para Conversão (t)</t>
  </si>
  <si>
    <t>t-1</t>
  </si>
  <si>
    <t>t</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</si>
  <si>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</si>
  <si>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</si>
  <si>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</si>
  <si>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</si>
  <si>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</si>
  <si>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</si>
  <si>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</si>
  <si>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</si>
  <si>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</si>
  <si>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</si>
  <si>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</si>
  <si>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</si>
  <si>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</si>
  <si>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</si>
  <si>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</si>
  <si>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</si>
  <si>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</si>
  <si>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</si>
  <si>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</si>
  <si>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</si>
  <si>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</si>
  <si>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</si>
  <si>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</si>
  <si>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</si>
  <si>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</si>
  <si>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</si>
  <si>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</si>
  <si>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</si>
  <si>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</si>
  <si>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Valores não atualizados</t>
  </si>
  <si>
    <t>Total investimento (valores incrementais a preços constantes)</t>
  </si>
  <si>
    <t>Valor residual (valores a preços constantes)</t>
  </si>
  <si>
    <t>Total receitas operacionais (valores incrementais a preços constantes)</t>
  </si>
  <si>
    <t>Total custos operacionais (valores incrementais a preços constantes)</t>
  </si>
  <si>
    <t xml:space="preserve">Método do Cálculo da Receita Líquida Atualizada (Discounted Cash Flows Method) </t>
  </si>
  <si>
    <t>Valores atualizados</t>
  </si>
  <si>
    <t>Análise rentabilidade</t>
  </si>
  <si>
    <t>https://srea.azores.gov.pt/conteudos/Relatorios/lista_relatorios.aspx?idc=29&amp;idsc=1121&amp;lang_id=1</t>
  </si>
  <si>
    <t>Pode ou  não corresponder ao ano base.</t>
  </si>
  <si>
    <t>Sustentabilidade financeira do investimento</t>
  </si>
  <si>
    <t>Entradas</t>
  </si>
  <si>
    <t>Entradas (valores não atualizados)</t>
  </si>
  <si>
    <t>Receitas operacionais (preços constantes)</t>
  </si>
  <si>
    <t>Entradas totais (preços constantes)</t>
  </si>
  <si>
    <t>Saídas</t>
  </si>
  <si>
    <t>Saídas (valores não atualizados)</t>
  </si>
  <si>
    <t>Custos operacionais (preços constantes)</t>
  </si>
  <si>
    <t>Impostos diretos  (preços correntes)</t>
  </si>
  <si>
    <t>Impostos diretos (preços constantes)</t>
  </si>
  <si>
    <t>Serviço da dívida (preços correntes)</t>
  </si>
  <si>
    <t>Serviço da dívida (preços constantes)</t>
  </si>
  <si>
    <t>Saídas totais (preços constantes)</t>
  </si>
  <si>
    <t>Cash Flow</t>
  </si>
  <si>
    <t>Cash Flow Líquido</t>
  </si>
  <si>
    <t>Cash Flow Líquido Acumulado</t>
  </si>
  <si>
    <t xml:space="preserve">Apuramento do Défice de Financiamento </t>
  </si>
  <si>
    <t>A</t>
  </si>
  <si>
    <t>B</t>
  </si>
  <si>
    <t>VAL (Valor atual líquido) (preços constantes)</t>
  </si>
  <si>
    <t>Custo Total do Investimento</t>
  </si>
  <si>
    <t>Receitas Operacionais</t>
  </si>
  <si>
    <t>Custos Operacionais</t>
  </si>
  <si>
    <t>I.2 Ficha de Receitas</t>
  </si>
  <si>
    <t>Células para edição de texto e valores editáveis pelo Beneficiário. Todas as restantes células estão bloqueadas.</t>
  </si>
  <si>
    <t>Células bloqueadas possuem fórmulas ou descrições não editáveis.</t>
  </si>
  <si>
    <t>I. Pressupostos</t>
  </si>
  <si>
    <t>O mapa "I. Pressupostos"  deve ser complementado com informação relevante ao suporte dos pressupostos assumidos, e deve estar correlacionado com os restantes mapas "I.1 FichaInv."," I.2 FichaReceitas", "I.3. FichaCustos" e "III. Valor Residual".</t>
  </si>
  <si>
    <t xml:space="preserve">É calculado a preços CORRENTES quando os bens e serviços são valorizados aos preços verificados no ano em causa. </t>
  </si>
  <si>
    <t xml:space="preserve">
É calculado a preços CONSTANTES quando os bens e serviços são valorizados, segundo preços de um ano considerado como base.</t>
  </si>
  <si>
    <t>ESTUDO DE VIABILIDADE FINANCEIRA (EVF) - AÇORES 2030 - Pressupostos</t>
  </si>
  <si>
    <t>As folhas de cálculo encontram-se protegidas. Apenas podem ser inseridos valores e texto nas células predefinidas e destacadas em tons de “azul claro”, excetuando a folha de cálculo “I.4 CálculosAuxiliares”, na qual não existe qualquer restrição. Todas outras as células estão protegidas, não sendo possível efetuar qualquer edição. No entanto, para efeitos de transparência do procedimento, é possível verificar as fórmulas utilizadas selecionando as respetivas células.</t>
  </si>
  <si>
    <t>I.4 Cálculos Auxiliares</t>
  </si>
  <si>
    <t>Observações:
1. Completar para a totalidade do investimento, com indicação dos valores considerados, a preços correntes e a preços constantes, e valores atualizados.
2. Não deve ser considerado o montante associado a revisões de preços, uma vez que a análise é efetuada a preços constantes do primeiro ano do investimento, sendo por isso excluído o efeito da inflação. Nestes casos não deverá ser aplicado IPC para a conversão dos preços, considerando-se que a exclusão da revisão de preços coloca o investimento a preços constantes do ano base.</t>
  </si>
  <si>
    <t>Período de referência</t>
  </si>
  <si>
    <t>Período de referência a considerar conforme Tabela 1- Períodos de Referência por Sector do documento
 "AÇORES 2030 -Orientações para a Elaboração do Estudo de Viabilidade Financeira"</t>
  </si>
  <si>
    <t>Pode ou não corresponder ao ano base.</t>
  </si>
  <si>
    <t>Células com informações importantes para o correto preenchimento. Siga as instruções indicadas.</t>
  </si>
  <si>
    <r>
      <t>Fontes de financiamento (</t>
    </r>
    <r>
      <rPr>
        <b/>
        <u/>
        <sz val="8"/>
        <color theme="0"/>
        <rFont val="Calibri"/>
        <family val="2"/>
        <scheme val="minor"/>
      </rPr>
      <t>preços correntes</t>
    </r>
    <r>
      <rPr>
        <b/>
        <sz val="8"/>
        <color theme="0"/>
        <rFont val="Calibri"/>
        <family val="2"/>
        <scheme val="minor"/>
      </rPr>
      <t>)</t>
    </r>
  </si>
  <si>
    <r>
      <t>Fontes de financiamento (</t>
    </r>
    <r>
      <rPr>
        <b/>
        <u/>
        <sz val="8"/>
        <color theme="0"/>
        <rFont val="Calibri"/>
        <family val="2"/>
        <scheme val="minor"/>
      </rPr>
      <t>preços constantes</t>
    </r>
    <r>
      <rPr>
        <b/>
        <sz val="8"/>
        <color theme="0"/>
        <rFont val="Calibri"/>
        <family val="2"/>
        <scheme val="minor"/>
      </rPr>
      <t>)</t>
    </r>
  </si>
  <si>
    <t>II. CF Exploração</t>
  </si>
  <si>
    <t>III. Valor Residual</t>
  </si>
  <si>
    <t>V. Sustentabilidade Financeira</t>
  </si>
  <si>
    <t>O presente instrumento de trabalho é composto de 11 folhas de cálculo:</t>
  </si>
  <si>
    <t>Suporte Documental/Justificação</t>
  </si>
  <si>
    <t>ESTUDO DE VIABILIDADE FINANCEIRA (EVF) - Pressupostos</t>
  </si>
  <si>
    <t xml:space="preserve">
Pressupostos
</t>
  </si>
  <si>
    <t xml:space="preserve">
S/N/NA
</t>
  </si>
  <si>
    <t xml:space="preserve">
Descrição dos pressupostos assumidos
</t>
  </si>
  <si>
    <t xml:space="preserve">
Documento(s) justificativo(s) apresentado(s) em anexo
</t>
  </si>
  <si>
    <t>Trata-se de um Investimento novo ou de continuidade?</t>
  </si>
  <si>
    <t xml:space="preserve">
Quando um projeto corresponde a um ativo completamente novo, não existem serviços nem infraestruturas pré-existentes, pelo que no “cenário sem projeto” não existem fluxos de caixa operacionais, nem investimentos alternativos.
</t>
  </si>
  <si>
    <t>O Beneficiário tem a gestão direta do investimento/exploração?</t>
  </si>
  <si>
    <t xml:space="preserve">
Caso a resposta seja negativa, deve ser efetuada uma análise financeira consolidada, considerando todos os investimento, proveitos e custos operacionais, mesmo que o proprietário e o operador sejam entidades distintas.
</t>
  </si>
  <si>
    <t>A candidatura apresentada faz parte de um investimento mais abrangente? 
Em caso afirmativo, a análise foi efetuada considerando a totalidade do investimento?</t>
  </si>
  <si>
    <t xml:space="preserve">
Caso a candidatura integre um investimento mais abrangente, a análise deve ser realizada ao nível do investimento global, independentemente das parcelas apresentadas a financiamento.
</t>
  </si>
  <si>
    <t>Os fluxos de caixa foram calculados numa base incremental?</t>
  </si>
  <si>
    <t>Foram excluídas todas as caraterísticas contabilísticas  que não constituam numerário, como as amortizações e as provisões para substituições e as provisões para imprevistos?</t>
  </si>
  <si>
    <t>Tratando-se de um investimento  que contemple uma atividade cujo IVA seja recuperável, o mesmo foi excluído da análise?</t>
  </si>
  <si>
    <t xml:space="preserve">
Quando o IVA é recuperável/dedutível, deve ser excluído da análise (investimento, custos e receitas). 
Se, pelo contrário, o IVA não é recuperável/dedutível, deve o mesmo ser incluído na análise (investimento, custos e receitas).
</t>
  </si>
  <si>
    <t>Descrição dos pressupostos assumidos</t>
  </si>
  <si>
    <t xml:space="preserve"> Documento(s) justificativo(s) apresentado(s) em anexo</t>
  </si>
  <si>
    <t>Ano base = Ano que torna o investimento irreversível</t>
  </si>
  <si>
    <t>Método da Receita Líquida Atualizada ("Discounted Cash Flows Method") e taxa de desconto</t>
  </si>
  <si>
    <t>Fluxos de caixa ("Cash flows")</t>
  </si>
  <si>
    <t xml:space="preserve">
Os fluxos de caixa devem ser considerados no ano em que se prevê a sua realização.
</t>
  </si>
  <si>
    <t>Vida útil do projeto</t>
  </si>
  <si>
    <t xml:space="preserve">
A vida útil do projeto deve corresponder à vida económica do ativo com duração mais extensa, devendo estar suportada em informação técnica específica, de acordo com as melhores práticas do setor e publicada por Entidades oficiais.
O período de referência não pode ser confundido com o período de vida útil da infraestrutura e dos respetivos equipamentos. 
</t>
  </si>
  <si>
    <t xml:space="preserve">Custo total do Investimento </t>
  </si>
  <si>
    <t>Receita Líquida</t>
  </si>
  <si>
    <t xml:space="preserve">
A receita líquida do projeto corresponde à receitas operacionais incrementais subtraídas dos custos operacionais incrementais e os custos de substituição de equipamento de vida curta incorridos durante o período correspondente.
Se a aplicação do método incremental implicar a poupança de custos, a mesma deve ser refletida no cálculo da receita líquida.
</t>
  </si>
  <si>
    <t>Metodologia a adotar para os projetos</t>
  </si>
  <si>
    <t xml:space="preserve">
O ano base deve corresponder ao ano que torna o investimento irreversível, ou seja, o início dos trabalhos de construção relacionados com o investimento ou o primeiro compromisso firme de encomenda de equipamentos ou outro.
A compra de terrenos e os trabalhos preparatórios, como a obtenção de licenças e a realização de estudos de viabilidade, etc., não são considerados início dos trabalhos.
</t>
  </si>
  <si>
    <t>Preços constantes (utilização IPC dos Açores)</t>
  </si>
  <si>
    <t xml:space="preserve">
A conversão de preços correntes para preços constantes deve ser feita com base no Índice de Preços do Consumidor (IPC) publicado oficialmente pelo SREA.
Eventuais custos de investimento anteriores ao ano identificado como ano base (ano da decisão que torna o investimento irreversível) deverão ser convertidos a preços constantes do ano base, mediante capitalização pelo IPC dos Açores.
Não deve ser considerado o montante associado a revisões de preços, uma vez que a análise é efetuada a preços constantes do primeiro ano do investimento, sendo por isso excluído o efeito da inflação.
</t>
  </si>
  <si>
    <t xml:space="preserve">
Deve ser apresentada documentação de suporte para os montantes do investimento a preços correntes (registos históricos, adjudicações, faturação, estudos técnicos, etc.). Estes valor devem ser convertidos para preços constante nas folha de cálculo "I.1 Ficha Investimento".
O investimento global deve ser excluído de contingências, de revisão de preços e de IVA (caso seja dedutível).
</t>
  </si>
  <si>
    <t xml:space="preserve">
Tratando-se de uma operação geradora de receita líquida positiva, o valor residual do investimento deve ser calculado tendo por base do Método do Cálculo da Receita Líquida Atualizada, considerando a vida útil do  investimentos, após o período de referência da análise.
O valor residual dos investimentos deverá ser igualado a zero se a receita líquida atualizada for negativa após o período de referência da análise.
</t>
  </si>
  <si>
    <t xml:space="preserve">
Cumprimento dos seguintes pontos:
1. As receitas a considerar são as que resultam de pagamentos diretos dos utilizadores das infraestruturas, excluindo transferências ou subsídios.
2. A previsão do montante total de receitas deve ser suportada por apuramentos contabilísticos da Classe 7, Estudo da Procura e/ou outros documentos técnicos (quantidades e valor unitário).
3. As receitas operacionais incrementais resultam da diferença entre o cenário "com projeto" e o cenário "sem projeto.
4. Sempre que uma operação respeite a um novo ativo, devem ser apenas consideradas as receitas decorrentes desse novo investimento.
</t>
  </si>
  <si>
    <t>Indicadores de desempenho financeiro</t>
  </si>
  <si>
    <t xml:space="preserve">Valor Atual Líquido Financeiro do Investimento (VALF) </t>
  </si>
  <si>
    <t>Taxa de Rentabilidade Financeira do Investimento (TRF)</t>
  </si>
  <si>
    <t>Tabela 1- Períodos de Referência por Sector do documento
 "AÇORES 2030 - Orientações para a Elaboração do Estudo de Viabilidade Financeira"</t>
  </si>
  <si>
    <t>Tabela 1- Períodos de Referência por Sector do documento
 "AÇORES 2030 -Orientações para a Elaboração do Estudo de Viabilidade Financeira"</t>
  </si>
  <si>
    <t>CASH FLOW LÍQUIDO ATUALIZADO</t>
  </si>
  <si>
    <t xml:space="preserve">
Cumprimento dos seguintes pontos:
1. Devem ser tidos em conta:
- Custos fixos, incluindo custos de pessoal, manutenção e reparação, gestão e administração geral, seguros, etc.;
- Custos variáveis, como seja o consumo de matérias-primas, energia, consumíveis e reparação, necessários para prolongar a operação, etc.
2. A previsão do montante total de custos operacionais deve ser suportada por apuramentos contabilísticos da Classe 6, Estudo da Procura e/ou outros documentos técnicos (quantidades e valor unitário).
3. Os custos operacionais incrementais resultam da diferença entre o cenário "com projeto" e o cenário "sem projeto"?
4. Sempre que uma operação respeite a um novo ativo, devem ser apenas considerados os custos decorrentes desse novo investimento).
</t>
  </si>
  <si>
    <t>Sim</t>
  </si>
  <si>
    <t xml:space="preserve">Não </t>
  </si>
  <si>
    <t>Não aplicável</t>
  </si>
  <si>
    <t>VII. Défice de Financiamento</t>
  </si>
  <si>
    <t>VI. Check-List</t>
  </si>
  <si>
    <t>Défice de Financiamento</t>
  </si>
  <si>
    <r>
      <rPr>
        <sz val="10"/>
        <color theme="1"/>
        <rFont val="Calibri"/>
        <family val="2"/>
        <scheme val="minor"/>
      </rPr>
      <t>Confirmando-se que a operação gera receita operacional líquida positiva, procede-se ao preenchimento da folha de cálculo “</t>
    </r>
    <r>
      <rPr>
        <b/>
        <sz val="10"/>
        <color theme="1"/>
        <rFont val="Calibri"/>
        <family val="2"/>
        <scheme val="minor"/>
      </rPr>
      <t>III. ValorResidual</t>
    </r>
    <r>
      <rPr>
        <sz val="10"/>
        <color theme="1"/>
        <rFont val="Calibri"/>
        <family val="2"/>
        <scheme val="minor"/>
      </rPr>
      <t>”.
Na folha de cálculo</t>
    </r>
    <r>
      <rPr>
        <b/>
        <sz val="10"/>
        <color theme="1"/>
        <rFont val="Calibri"/>
        <family val="2"/>
        <scheme val="minor"/>
      </rPr>
      <t xml:space="preserve"> “III. ValorResidual”, </t>
    </r>
    <r>
      <rPr>
        <sz val="10"/>
        <color theme="1"/>
        <rFont val="Calibri"/>
        <family val="2"/>
        <scheme val="minor"/>
      </rPr>
      <t xml:space="preserve">devem ser preenchidas as receitas e os custos esperados entre o fim do período de referência e o fim da vida útil do investimento com maior duração.
</t>
    </r>
  </si>
  <si>
    <t>A presente ferramenta foi desenvolvida com o objetivo de sustentar a avaliação financeira dos projetos de investimentos, cofinanciados pelo Programa Açores 2030, no período de programação 2021-2027, em linha com o documento “Orientações para a elaboração do Estudo de Viabilidade Financeira (EVF) AÇORES 2030”.
Os pressupostos assumidos devem ser suportados por informação relevante e estarem correlacionados com separadores deste ficheiro. Os documentos de suporte devem ser integralmente remetidos.</t>
  </si>
  <si>
    <t>Número de Anos
(cfr. Tabela 1 - Períodos de Referência por Sector do documento “Orientações para a elaboração do Estudo de Viabilidade Financeira (EVF) AÇORES 2030”)</t>
  </si>
  <si>
    <t xml:space="preserve">
A análise incremental compara um "sem investimento" com o "cenário com o investimento" proposto para o projeto. 
Sempre que uma operação equivale a um novo ativo, sem serviço ou infraestrutura preexistentes, as receitas e os custos devem ser os do novo investimento.
Consultar o documento de “Orientações para a elaboração do Estudo de Viabilidade Financeira (EVF) AÇORES 2030”.
</t>
  </si>
  <si>
    <t xml:space="preserve">
Conforme o documento de “Orientações para a elaboração do Estudo de Viabilidade Financeira (EVF) AÇORES 2030”.
</t>
  </si>
  <si>
    <t xml:space="preserve">
O período de referência deve incluir todo o período de investimento (contabilizado a partir do ano da decisão que torna o investimento irreversível) e de exploração.
Deverão ser considerados os períodos de referência por setor evidenciados na tabela, do documento de “Orientações para a elaboração do Estudo de Viabilidade Financeira (EVF) AÇORES 2030”.
</t>
  </si>
  <si>
    <t xml:space="preserve">
Deve ser utilizado o método dos fluxos de caixa atualizados com uma taxa de desconto de 4%, conforme o documento de “Orientações para a elaboração do Estudo de Viabilidade Financeira (EVF) AÇORES 2030”
</t>
  </si>
  <si>
    <t xml:space="preserve">Valor residual </t>
  </si>
  <si>
    <t>Orientação para a Elaboração do Estudo de Viabilidade Financeira - EVF</t>
  </si>
  <si>
    <t>Custo Total do Investimento – Receitas Líquidas = (1) – (5)</t>
  </si>
  <si>
    <t>Apuramento do Défice de Financiamento  (%) = (6)/(1)</t>
  </si>
  <si>
    <r>
      <t xml:space="preserve">O cálculo do défice de financiamento é automaticamente apurado na folha de cálculo </t>
    </r>
    <r>
      <rPr>
        <b/>
        <sz val="8"/>
        <color theme="1"/>
        <rFont val="Calibri"/>
        <family val="2"/>
        <scheme val="minor"/>
      </rPr>
      <t>“VII. Défice Financiamento”</t>
    </r>
    <r>
      <rPr>
        <sz val="8"/>
        <color theme="1"/>
        <rFont val="Calibri"/>
        <family val="2"/>
        <scheme val="minor"/>
      </rPr>
      <t>.</t>
    </r>
  </si>
  <si>
    <r>
      <t xml:space="preserve">Para confirmação da </t>
    </r>
    <r>
      <rPr>
        <u/>
        <sz val="8"/>
        <color theme="1"/>
        <rFont val="Calibri"/>
        <family val="2"/>
        <scheme val="minor"/>
      </rPr>
      <t>metodologia e dos pressupostos utilizados</t>
    </r>
    <r>
      <rPr>
        <sz val="8"/>
        <color theme="1"/>
        <rFont val="Calibri"/>
        <family val="2"/>
        <scheme val="minor"/>
      </rPr>
      <t xml:space="preserve"> no Estudo de Viabilidade Financeira (EVF), deve ser preenchida a</t>
    </r>
    <r>
      <rPr>
        <b/>
        <sz val="8"/>
        <color theme="1"/>
        <rFont val="Calibri"/>
        <family val="2"/>
        <scheme val="minor"/>
      </rPr>
      <t xml:space="preserve"> </t>
    </r>
    <r>
      <rPr>
        <sz val="8"/>
        <color theme="1"/>
        <rFont val="Calibri"/>
        <family val="2"/>
        <scheme val="minor"/>
      </rPr>
      <t xml:space="preserve">folha de cálculo </t>
    </r>
    <r>
      <rPr>
        <b/>
        <sz val="8"/>
        <color theme="1"/>
        <rFont val="Calibri"/>
        <family val="2"/>
        <scheme val="minor"/>
      </rPr>
      <t>“VI. Check-List”</t>
    </r>
    <r>
      <rPr>
        <sz val="8"/>
        <color theme="1"/>
        <rFont val="Calibri"/>
        <family val="2"/>
        <scheme val="minor"/>
      </rPr>
      <t>, fornecendo a descrição dos pressupostos assumidos e a indicação dos documentos justificativos apresentados.</t>
    </r>
  </si>
  <si>
    <r>
      <t>Para confirmação se a operação gera, ou não, receita operacional líquida positiva, deve proceder-se ao preenchimento das folhas de cálculo “</t>
    </r>
    <r>
      <rPr>
        <sz val="10"/>
        <color theme="1"/>
        <rFont val="Calibri"/>
        <family val="2"/>
        <scheme val="minor"/>
      </rPr>
      <t xml:space="preserve">I.Pressupostos”, “I.1 FichaInvestimento”, “I.2 Ficha Receitas, I.3 Ficha Custos” e caso seja necessário a folha “CálculosAuxiliares”.
Caso o projeto seja sinalizado como Projeto Gerador de Receitas Operacionais Líquidas Positivas, deve seguir-se a análise para a folha de cálculo seguinte. Caso seja um Projeto Gerador de Receitas Operacionais Líquidas Negativa, o Beneficiário deve proceder obrigatoriamente à Análise de Sustentabilidade, preenchendo a folha de cálculo "V. SustentabilidadeFinanceira".
</t>
    </r>
  </si>
  <si>
    <t>A folha de cálculo “IV. Análise Rentabilidade” é preenchida automaticamente.</t>
  </si>
  <si>
    <t>IV. Análise Rentabilidade</t>
  </si>
  <si>
    <r>
      <t xml:space="preserve">Para confirmação da sustentabilidade do investimento, em conformidade com o referido nas “Orientações para a elaboração do Estudo de Viabilidade Financeira (EVF) AÇORES 2030”, deve ser preenchida a folha de cálculo "V. SustentabilidadeFinanceira".
Caso a operação se revele geradora de receita operacional líquida </t>
    </r>
    <r>
      <rPr>
        <u/>
        <sz val="10"/>
        <color theme="1"/>
        <rFont val="Calibri"/>
        <family val="2"/>
        <scheme val="minor"/>
      </rPr>
      <t xml:space="preserve">negativa </t>
    </r>
    <r>
      <rPr>
        <sz val="10"/>
        <color theme="1"/>
        <rFont val="Calibri"/>
        <family val="2"/>
        <scheme val="minor"/>
      </rPr>
      <t>deve ser, obrigatoriamente, demonstrada a sua sustentabilidade financeira do investimento, através do preenchimento da referida folha.</t>
    </r>
  </si>
  <si>
    <t>Plataforma INE: Índice de preços no consumidor (IPC, Base - 2012) por Localização geográfica e Agregados especiais; Anual</t>
  </si>
  <si>
    <t>Plataforma INE - Atualização de Valores com Base no IPC</t>
  </si>
  <si>
    <t>IPC</t>
  </si>
  <si>
    <t>Total Investimento (Preços Correntes)</t>
  </si>
  <si>
    <t>Total Investimento (Preços Constantes)</t>
  </si>
  <si>
    <t>Investimento</t>
  </si>
  <si>
    <t>Custos Substituição</t>
  </si>
  <si>
    <t>Custos de substituição</t>
  </si>
  <si>
    <t xml:space="preserve">É calculado a preços CONSTANTES quando os bens e serviços são valorizados, segundo preços de um ano considerado como base.
</t>
  </si>
  <si>
    <t>FICHA DE INVESTIMENTO + CUSTOS DE SUBSTITUIÇÃO</t>
  </si>
  <si>
    <t xml:space="preserve"> </t>
  </si>
  <si>
    <t>Total custos de substituição (valores incrementais a preços constantes)</t>
  </si>
  <si>
    <t>Custo do investimento (preços constantes)</t>
  </si>
  <si>
    <t>Custos de substituição (preços constantes)</t>
  </si>
  <si>
    <t>Custos de Substituição</t>
  </si>
  <si>
    <t>Receitas Líquidas = Receitas Operacionais  –  Custos Operacionais – Custos de Substituição  + Valor Residual = (3) – (4) – (5)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</si>
</sst>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 #,##0.00\ &quot;€&quot;_-;\-* #,##0.00\ &quot;€&quot;_-;_-* &quot;-&quot;??\ &quot;€&quot;_-;_-@_-"/>
    <numFmt numFmtId="43" formatCode="_-* #,##0.00_-;\-* #,##0.00_-;_-* &quot;-&quot;??_-;_-@_-"/>
    <numFmt numFmtId="164" formatCode="_-* #,##0.00\ [$€-816]_-;\-* #,##0.00\ [$€-816]_-;_-* &quot;-&quot;??\ [$€-816]_-;_-@_-"/>
    <numFmt numFmtId="165" formatCode="_-* #,##0\ [$€-816]_-;\-* #,##0\ [$€-816]_-;_-* &quot;-&quot;??\ [$€-816]_-;_-@_-"/>
    <numFmt numFmtId="166" formatCode="_-* #,##0_-;\-* #,##0_-;_-* &quot;-&quot;??_-;_-@_-"/>
    <numFmt numFmtId="167" formatCode="0.0000000"/>
    <numFmt numFmtId="168" formatCode="[&lt;=999999999]###\ ###\ ###;\(###\)\ ###\ ###\ ###"/>
    <numFmt numFmtId="169" formatCode="_-* #,##0.0\ _€_-;\-* #,##0.0\ _€_-;_-* &quot;-&quot;???????\ _€_-;_-@_-"/>
    <numFmt numFmtId="170" formatCode="_-* #,##0\ &quot;€&quot;_-;\-* #,##0\ &quot;€&quot;_-;_-* &quot;-&quot;??\ &quot;€&quot;_-;_-@_-"/>
    <numFmt numFmtId="171" formatCode="#,##0_ ;\-#,##0\ "/>
    <numFmt numFmtId="172" formatCode="#,##0.00_ ;\-#,##0.00\ "/>
    <numFmt numFmtId="173" formatCode="0.0000%"/>
    <numFmt numFmtId="174" formatCode="#,##0.0000"/>
    <numFmt numFmtId="175" formatCode="#,##0.000000"/>
    <numFmt numFmtId="176" formatCode="#,##0.0000000"/>
  </numFmts>
  <fonts count="62"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sz val="11"/>
      <name val="Calibri"/>
      <family val="2"/>
      <scheme val="minor"/>
    </font>
    <font>
      <b/>
      <sz val="12"/>
      <name val="Arial"/>
      <family val="2"/>
    </font>
    <font>
      <b/>
      <sz val="11"/>
      <color theme="0"/>
      <name val="Calibri"/>
      <family val="2"/>
      <scheme val="minor"/>
    </font>
    <font>
      <sz val="10"/>
      <color theme="1"/>
      <name val="Calibri"/>
      <family val="2"/>
      <scheme val="minor"/>
    </font>
    <font>
      <sz val="8"/>
      <name val="Arial"/>
      <family val="2"/>
    </font>
    <font>
      <b/>
      <sz val="12"/>
      <name val="Calibri"/>
      <family val="2"/>
      <scheme val="minor"/>
    </font>
    <font>
      <sz val="12"/>
      <name val="Arial"/>
      <family val="2"/>
    </font>
    <font>
      <b/>
      <sz val="12"/>
      <color theme="1"/>
      <name val="Calibri"/>
      <family val="2"/>
      <scheme val="minor"/>
    </font>
    <font>
      <sz val="10"/>
      <color theme="1"/>
      <name val="Calibri"/>
      <family val="2"/>
    </font>
    <font>
      <b/>
      <sz val="10"/>
      <color theme="0"/>
      <name val="Calibri"/>
      <family val="2"/>
      <scheme val="minor"/>
    </font>
    <font>
      <b/>
      <sz val="10"/>
      <color theme="1"/>
      <name val="Calibri"/>
      <family val="2"/>
    </font>
    <font>
      <b/>
      <sz val="10"/>
      <color theme="1"/>
      <name val="Calibri"/>
      <family val="2"/>
      <scheme val="minor"/>
    </font>
    <font>
      <b/>
      <sz val="8"/>
      <color theme="1"/>
      <name val="Calibri"/>
      <family val="2"/>
      <scheme val="minor"/>
    </font>
    <font>
      <sz val="8"/>
      <color indexed="8"/>
      <name val="Calibri"/>
      <family val="2"/>
    </font>
    <font>
      <sz val="8"/>
      <color theme="1"/>
      <name val="Calibri"/>
      <family val="2"/>
      <scheme val="minor"/>
    </font>
    <font>
      <b/>
      <sz val="9"/>
      <color theme="1"/>
      <name val="Calibri"/>
      <family val="2"/>
      <scheme val="minor"/>
    </font>
    <font>
      <b/>
      <sz val="8"/>
      <name val="Calibri"/>
      <family val="2"/>
      <scheme val="minor"/>
    </font>
    <font>
      <b/>
      <sz val="10"/>
      <name val="Calibri"/>
      <family val="2"/>
      <scheme val="minor"/>
    </font>
    <font>
      <sz val="10"/>
      <name val="Calibri"/>
      <family val="2"/>
      <scheme val="minor"/>
    </font>
    <font>
      <sz val="10"/>
      <color rgb="FFFF0000"/>
      <name val="Calibri"/>
      <family val="2"/>
      <scheme val="minor"/>
    </font>
    <font>
      <sz val="8"/>
      <name val="Calibri"/>
      <family val="2"/>
      <scheme val="minor"/>
    </font>
    <font>
      <b/>
      <sz val="16"/>
      <color theme="1"/>
      <name val="Calibri"/>
      <family val="2"/>
      <scheme val="minor"/>
    </font>
    <font>
      <b/>
      <sz val="8"/>
      <color rgb="FF0070C0"/>
      <name val="Calibri"/>
      <family val="2"/>
      <scheme val="minor"/>
    </font>
    <font>
      <b/>
      <sz val="10"/>
      <color rgb="FF0070C0"/>
      <name val="Calibri"/>
      <family val="2"/>
      <scheme val="minor"/>
    </font>
    <font>
      <u/>
      <sz val="11"/>
      <color theme="10"/>
      <name val="Calibri"/>
      <family val="2"/>
      <scheme val="minor"/>
    </font>
    <font>
      <b/>
      <sz val="12"/>
      <color theme="1"/>
      <name val="Calibri"/>
      <family val="2"/>
    </font>
    <font>
      <sz val="10"/>
      <color rgb="FFFF0000"/>
      <name val="Calibri"/>
      <family val="2"/>
    </font>
    <font>
      <b/>
      <sz val="8"/>
      <color theme="0"/>
      <name val="Calibri"/>
      <family val="2"/>
      <scheme val="minor"/>
    </font>
    <font>
      <sz val="10"/>
      <color theme="0"/>
      <name val="Calibri"/>
      <family val="2"/>
      <scheme val="minor"/>
    </font>
    <font>
      <b/>
      <sz val="11"/>
      <name val="Calibri"/>
      <family val="2"/>
      <scheme val="minor"/>
    </font>
    <font>
      <sz val="8"/>
      <color rgb="FFFF0000"/>
      <name val="Calibri"/>
      <family val="2"/>
      <scheme val="minor"/>
    </font>
    <font>
      <b/>
      <sz val="14"/>
      <color theme="1"/>
      <name val="Calibri"/>
      <family val="2"/>
      <scheme val="minor"/>
    </font>
    <font>
      <b/>
      <sz val="16"/>
      <color theme="0"/>
      <name val="Calibri"/>
      <family val="2"/>
      <scheme val="minor"/>
    </font>
    <font>
      <sz val="16"/>
      <color theme="1"/>
      <name val="Calibri"/>
      <family val="2"/>
      <scheme val="minor"/>
    </font>
    <font>
      <b/>
      <sz val="16"/>
      <name val="Calibri"/>
      <family val="2"/>
      <scheme val="minor"/>
    </font>
    <font>
      <b/>
      <vertAlign val="superscript"/>
      <sz val="8"/>
      <color theme="0"/>
      <name val="Calibri"/>
      <family val="2"/>
      <scheme val="minor"/>
    </font>
    <font>
      <sz val="12"/>
      <color theme="1"/>
      <name val="Calibri"/>
      <family val="2"/>
      <scheme val="minor"/>
    </font>
    <font>
      <b/>
      <sz val="12"/>
      <color theme="0"/>
      <name val="Calibri"/>
      <family val="2"/>
      <scheme val="minor"/>
    </font>
    <font>
      <b/>
      <sz val="18"/>
      <name val="Calibri"/>
      <family val="2"/>
      <scheme val="minor"/>
    </font>
    <font>
      <sz val="16"/>
      <color theme="0"/>
      <name val="Calibri"/>
      <family val="2"/>
      <scheme val="minor"/>
    </font>
    <font>
      <sz val="8"/>
      <color theme="0"/>
      <name val="Calibri"/>
      <family val="2"/>
      <scheme val="minor"/>
    </font>
    <font>
      <b/>
      <sz val="8"/>
      <color rgb="FFFF0000"/>
      <name val="Calibri"/>
      <family val="2"/>
      <scheme val="minor"/>
    </font>
    <font>
      <b/>
      <sz val="4"/>
      <color theme="0"/>
      <name val="Calibri"/>
      <family val="2"/>
      <scheme val="minor"/>
    </font>
    <font>
      <sz val="4"/>
      <color theme="1"/>
      <name val="Calibri"/>
      <family val="2"/>
      <scheme val="minor"/>
    </font>
    <font>
      <b/>
      <sz val="4"/>
      <color theme="1"/>
      <name val="Calibri"/>
      <family val="2"/>
      <scheme val="minor"/>
    </font>
    <font>
      <b/>
      <sz val="4"/>
      <name val="Calibri"/>
      <family val="2"/>
      <scheme val="minor"/>
    </font>
    <font>
      <sz val="10"/>
      <color theme="0" tint="-0.249977111117893"/>
      <name val="Calibri"/>
      <family val="2"/>
      <scheme val="minor"/>
    </font>
    <font>
      <b/>
      <sz val="22"/>
      <name val="Calibri"/>
      <family val="2"/>
      <scheme val="minor"/>
    </font>
    <font>
      <u/>
      <sz val="10"/>
      <color theme="1"/>
      <name val="Calibri"/>
      <family val="2"/>
      <scheme val="minor"/>
    </font>
    <font>
      <sz val="11"/>
      <color rgb="FFFF0000"/>
      <name val="Calibri"/>
      <family val="2"/>
      <scheme val="minor"/>
    </font>
    <font>
      <b/>
      <u/>
      <sz val="8"/>
      <color theme="0"/>
      <name val="Calibri"/>
      <family val="2"/>
      <scheme val="minor"/>
    </font>
    <font>
      <b/>
      <sz val="14"/>
      <name val="Calibri"/>
      <family val="2"/>
      <scheme val="minor"/>
    </font>
    <font>
      <sz val="11"/>
      <color theme="0"/>
      <name val="Calibri"/>
      <family val="2"/>
      <scheme val="minor"/>
    </font>
    <font>
      <sz val="12"/>
      <color theme="0"/>
      <name val="Arial"/>
      <family val="2"/>
    </font>
    <font>
      <sz val="8"/>
      <color theme="0"/>
      <name val="Arial"/>
      <family val="2"/>
    </font>
    <font>
      <u/>
      <sz val="8"/>
      <color theme="1"/>
      <name val="Calibri"/>
      <family val="2"/>
      <scheme val="minor"/>
    </font>
    <font>
      <u/>
      <sz val="8"/>
      <color theme="10"/>
      <name val="Calibri"/>
      <family val="2"/>
      <scheme val="minor"/>
    </font>
    <font>
      <b/>
      <sz val="8"/>
      <color theme="3" tint="-0.499984740745262"/>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CCCC00"/>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249977111117893"/>
        <bgColor indexed="64"/>
      </patternFill>
    </fill>
    <fill>
      <patternFill patternType="solid">
        <fgColor theme="4"/>
        <bgColor indexed="64"/>
      </patternFill>
    </fill>
    <fill>
      <patternFill patternType="solid">
        <fgColor theme="4" tint="0.59999389629810485"/>
        <bgColor indexed="64"/>
      </patternFill>
    </fill>
    <fill>
      <patternFill patternType="solid">
        <fgColor theme="3"/>
        <bgColor indexed="64"/>
      </patternFill>
    </fill>
    <fill>
      <patternFill patternType="solid">
        <fgColor rgb="FFEDFB6D"/>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thin">
        <color indexed="64"/>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style="thin">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medium">
        <color indexed="64"/>
      </top>
      <bottom style="hair">
        <color indexed="64"/>
      </bottom>
      <diagonal/>
    </border>
    <border>
      <left/>
      <right style="medium">
        <color indexed="64"/>
      </right>
      <top style="hair">
        <color indexed="64"/>
      </top>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style="hair">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double">
        <color indexed="64"/>
      </bottom>
      <diagonal/>
    </border>
    <border>
      <left/>
      <right/>
      <top style="thin">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s>
  <cellStyleXfs count="6">
    <xf numFmtId="0" fontId="0" fillId="0" borderId="0"/>
    <xf numFmtId="44" fontId="1"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8" fillId="0" borderId="0" applyNumberFormat="0" applyFill="0" applyBorder="0" applyAlignment="0" applyProtection="0"/>
    <xf numFmtId="43" fontId="2" fillId="0" borderId="0" applyFont="0" applyFill="0" applyBorder="0" applyAlignment="0" applyProtection="0"/>
  </cellStyleXfs>
  <cellXfs count="717">
    <xf numFmtId="0" fontId="0" fillId="0" borderId="0" xfId="0"/>
    <xf numFmtId="0" fontId="0" fillId="0" borderId="0" xfId="0" applyAlignment="1">
      <alignment horizontal="center" vertical="center"/>
    </xf>
    <xf numFmtId="0" fontId="0" fillId="0" borderId="0" xfId="0" applyAlignment="1">
      <alignment vertical="center"/>
    </xf>
    <xf numFmtId="4" fontId="7" fillId="0" borderId="0" xfId="0" applyNumberFormat="1" applyFont="1"/>
    <xf numFmtId="1" fontId="7" fillId="0" borderId="0" xfId="0" applyNumberFormat="1" applyFont="1"/>
    <xf numFmtId="0" fontId="8" fillId="0" borderId="0" xfId="0" applyFont="1" applyAlignment="1">
      <alignment vertical="center"/>
    </xf>
    <xf numFmtId="9" fontId="7" fillId="0" borderId="0" xfId="3" applyFont="1"/>
    <xf numFmtId="0" fontId="9" fillId="0" borderId="0" xfId="0" applyFont="1" applyAlignment="1">
      <alignment horizontal="center" vertical="center"/>
    </xf>
    <xf numFmtId="0" fontId="12" fillId="0" borderId="0" xfId="0" applyFont="1" applyAlignment="1">
      <alignment horizontal="justify" vertical="center" wrapText="1"/>
    </xf>
    <xf numFmtId="0" fontId="8" fillId="0" borderId="0" xfId="0" applyFont="1"/>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xf numFmtId="0" fontId="13" fillId="0" borderId="9" xfId="0" applyFont="1" applyBorder="1"/>
    <xf numFmtId="0" fontId="13" fillId="0" borderId="9" xfId="0" applyFont="1" applyBorder="1" applyAlignment="1">
      <alignment horizontal="center"/>
    </xf>
    <xf numFmtId="0" fontId="13" fillId="0" borderId="0" xfId="0" applyFont="1" applyAlignment="1">
      <alignment horizontal="left"/>
    </xf>
    <xf numFmtId="0" fontId="6" fillId="0" borderId="6" xfId="0" applyFont="1" applyBorder="1" applyAlignment="1">
      <alignment horizontal="center"/>
    </xf>
    <xf numFmtId="0" fontId="7" fillId="0" borderId="0" xfId="0" applyFont="1"/>
    <xf numFmtId="44" fontId="7" fillId="7" borderId="8" xfId="0" applyNumberFormat="1" applyFont="1" applyFill="1" applyBorder="1"/>
    <xf numFmtId="0" fontId="15" fillId="0" borderId="0" xfId="0" applyFont="1"/>
    <xf numFmtId="0" fontId="18" fillId="0" borderId="0" xfId="0" applyFont="1"/>
    <xf numFmtId="164" fontId="7" fillId="7" borderId="8" xfId="0" applyNumberFormat="1" applyFont="1" applyFill="1" applyBorder="1"/>
    <xf numFmtId="0" fontId="16" fillId="0" borderId="10" xfId="0" applyFont="1" applyBorder="1" applyAlignment="1">
      <alignment wrapText="1"/>
    </xf>
    <xf numFmtId="0" fontId="19" fillId="0" borderId="0" xfId="0" applyFont="1" applyAlignment="1">
      <alignment horizontal="right" vertical="center"/>
    </xf>
    <xf numFmtId="0" fontId="7" fillId="0" borderId="0" xfId="0" applyFont="1" applyAlignment="1">
      <alignment vertical="center"/>
    </xf>
    <xf numFmtId="0" fontId="20" fillId="0" borderId="0" xfId="0" applyFont="1" applyAlignment="1">
      <alignment vertical="center"/>
    </xf>
    <xf numFmtId="4" fontId="7" fillId="0" borderId="14" xfId="0" applyNumberFormat="1" applyFont="1" applyBorder="1"/>
    <xf numFmtId="4" fontId="15" fillId="10" borderId="17" xfId="0" applyNumberFormat="1" applyFont="1" applyFill="1" applyBorder="1"/>
    <xf numFmtId="4" fontId="15" fillId="10" borderId="18" xfId="0" applyNumberFormat="1" applyFont="1" applyFill="1" applyBorder="1"/>
    <xf numFmtId="0" fontId="20" fillId="0" borderId="0" xfId="0" applyFont="1" applyAlignment="1">
      <alignment horizontal="center" vertical="center"/>
    </xf>
    <xf numFmtId="4" fontId="7" fillId="10" borderId="14" xfId="0" applyNumberFormat="1" applyFont="1" applyFill="1" applyBorder="1"/>
    <xf numFmtId="4" fontId="7" fillId="10" borderId="13" xfId="0" applyNumberFormat="1" applyFont="1" applyFill="1" applyBorder="1"/>
    <xf numFmtId="4" fontId="7" fillId="10" borderId="19" xfId="0" applyNumberFormat="1" applyFont="1" applyFill="1" applyBorder="1"/>
    <xf numFmtId="0" fontId="9" fillId="0" borderId="0" xfId="0" applyFont="1" applyAlignment="1">
      <alignment vertical="center"/>
    </xf>
    <xf numFmtId="4" fontId="15" fillId="0" borderId="0" xfId="0" applyNumberFormat="1" applyFont="1" applyAlignment="1">
      <alignment horizontal="center"/>
    </xf>
    <xf numFmtId="1" fontId="15" fillId="0" borderId="0" xfId="0" applyNumberFormat="1" applyFont="1" applyAlignment="1">
      <alignment horizontal="center"/>
    </xf>
    <xf numFmtId="4" fontId="7" fillId="0" borderId="0" xfId="0" applyNumberFormat="1" applyFont="1" applyAlignment="1">
      <alignment vertical="center"/>
    </xf>
    <xf numFmtId="1" fontId="7" fillId="0" borderId="0" xfId="0" applyNumberFormat="1" applyFont="1" applyAlignment="1">
      <alignment vertical="center"/>
    </xf>
    <xf numFmtId="4" fontId="7" fillId="0" borderId="0" xfId="0" applyNumberFormat="1" applyFont="1" applyAlignment="1">
      <alignment horizontal="left"/>
    </xf>
    <xf numFmtId="1" fontId="0" fillId="0" borderId="0" xfId="0" applyNumberFormat="1"/>
    <xf numFmtId="0" fontId="13" fillId="0" borderId="0" xfId="0" applyFont="1"/>
    <xf numFmtId="0" fontId="13" fillId="0" borderId="0" xfId="0" applyFont="1" applyAlignment="1">
      <alignment horizontal="center"/>
    </xf>
    <xf numFmtId="0" fontId="14" fillId="0" borderId="0" xfId="0" applyFont="1" applyAlignment="1">
      <alignment horizontal="right"/>
    </xf>
    <xf numFmtId="0" fontId="7" fillId="0" borderId="0" xfId="0" applyFont="1" applyAlignment="1">
      <alignment horizontal="left"/>
    </xf>
    <xf numFmtId="0" fontId="15" fillId="0" borderId="8" xfId="0" applyFont="1" applyBorder="1" applyAlignment="1">
      <alignment horizontal="center"/>
    </xf>
    <xf numFmtId="44" fontId="7" fillId="0" borderId="9" xfId="0" applyNumberFormat="1" applyFont="1" applyBorder="1"/>
    <xf numFmtId="44" fontId="7" fillId="0" borderId="8" xfId="0" applyNumberFormat="1" applyFont="1" applyBorder="1"/>
    <xf numFmtId="4" fontId="21" fillId="10" borderId="18" xfId="0" applyNumberFormat="1" applyFont="1" applyFill="1" applyBorder="1"/>
    <xf numFmtId="0" fontId="20" fillId="0" borderId="0" xfId="0" applyFont="1" applyAlignment="1">
      <alignment horizontal="left" vertical="center"/>
    </xf>
    <xf numFmtId="0" fontId="11" fillId="0" borderId="0" xfId="0" applyFont="1" applyAlignment="1">
      <alignment horizontal="center"/>
    </xf>
    <xf numFmtId="0" fontId="23" fillId="0" borderId="0" xfId="0" applyFont="1" applyAlignment="1">
      <alignment wrapText="1"/>
    </xf>
    <xf numFmtId="0" fontId="7" fillId="0" borderId="0" xfId="0" applyFont="1" applyAlignment="1">
      <alignment wrapText="1"/>
    </xf>
    <xf numFmtId="0" fontId="30" fillId="0" borderId="0" xfId="0" applyFont="1" applyAlignment="1">
      <alignment wrapText="1"/>
    </xf>
    <xf numFmtId="0" fontId="31" fillId="12" borderId="0" xfId="0" applyFont="1" applyFill="1" applyAlignment="1">
      <alignment horizontal="center" vertical="center"/>
    </xf>
    <xf numFmtId="0" fontId="31" fillId="0" borderId="0" xfId="0" applyFont="1" applyAlignment="1">
      <alignment horizontal="left" vertical="center" wrapText="1"/>
    </xf>
    <xf numFmtId="0" fontId="21" fillId="8" borderId="8" xfId="0" applyFont="1" applyFill="1" applyBorder="1" applyAlignment="1">
      <alignment horizontal="center"/>
    </xf>
    <xf numFmtId="0" fontId="14" fillId="0" borderId="10" xfId="0" applyFont="1" applyBorder="1" applyAlignment="1">
      <alignment horizontal="center"/>
    </xf>
    <xf numFmtId="0" fontId="13" fillId="0" borderId="10" xfId="0" applyFont="1" applyBorder="1" applyAlignment="1">
      <alignment horizontal="center"/>
    </xf>
    <xf numFmtId="0" fontId="13" fillId="0" borderId="50" xfId="0" applyFont="1" applyBorder="1" applyAlignment="1">
      <alignment horizontal="center"/>
    </xf>
    <xf numFmtId="0" fontId="13" fillId="0" borderId="51" xfId="0" applyFont="1" applyBorder="1"/>
    <xf numFmtId="0" fontId="13" fillId="0" borderId="33" xfId="0" applyFont="1" applyBorder="1"/>
    <xf numFmtId="0" fontId="13" fillId="0" borderId="33" xfId="0" applyFont="1" applyBorder="1" applyAlignment="1">
      <alignment horizontal="center"/>
    </xf>
    <xf numFmtId="0" fontId="6" fillId="0" borderId="35" xfId="0" applyFont="1" applyBorder="1" applyAlignment="1">
      <alignment horizontal="center"/>
    </xf>
    <xf numFmtId="0" fontId="6" fillId="0" borderId="43" xfId="0" applyFont="1" applyBorder="1" applyAlignment="1">
      <alignment horizontal="center"/>
    </xf>
    <xf numFmtId="0" fontId="7" fillId="0" borderId="53" xfId="0" applyFont="1" applyBorder="1" applyAlignment="1">
      <alignment horizontal="right"/>
    </xf>
    <xf numFmtId="0" fontId="15" fillId="7" borderId="53" xfId="0" applyFont="1" applyFill="1" applyBorder="1" applyAlignment="1">
      <alignment horizontal="right"/>
    </xf>
    <xf numFmtId="0" fontId="16" fillId="0" borderId="0" xfId="0" applyFont="1" applyAlignment="1">
      <alignment horizontal="left" wrapText="1"/>
    </xf>
    <xf numFmtId="44" fontId="33" fillId="0" borderId="54" xfId="0" applyNumberFormat="1" applyFont="1" applyBorder="1" applyAlignment="1">
      <alignment horizontal="center"/>
    </xf>
    <xf numFmtId="44" fontId="15" fillId="7" borderId="54" xfId="0" applyNumberFormat="1" applyFont="1" applyFill="1" applyBorder="1"/>
    <xf numFmtId="164" fontId="15" fillId="7" borderId="54" xfId="0" applyNumberFormat="1" applyFont="1" applyFill="1" applyBorder="1"/>
    <xf numFmtId="0" fontId="13" fillId="5" borderId="8" xfId="0" applyFont="1" applyFill="1" applyBorder="1" applyAlignment="1">
      <alignment horizontal="center"/>
    </xf>
    <xf numFmtId="44" fontId="15" fillId="7" borderId="58" xfId="0" applyNumberFormat="1" applyFont="1" applyFill="1" applyBorder="1" applyAlignment="1">
      <alignment horizontal="right"/>
    </xf>
    <xf numFmtId="0" fontId="15" fillId="7" borderId="60" xfId="0" applyFont="1" applyFill="1" applyBorder="1" applyAlignment="1">
      <alignment horizontal="right"/>
    </xf>
    <xf numFmtId="44" fontId="7" fillId="7" borderId="61" xfId="0" applyNumberFormat="1" applyFont="1" applyFill="1" applyBorder="1"/>
    <xf numFmtId="44" fontId="15" fillId="7" borderId="63" xfId="0" applyNumberFormat="1" applyFont="1" applyFill="1" applyBorder="1"/>
    <xf numFmtId="0" fontId="13" fillId="5" borderId="48" xfId="0" applyFont="1" applyFill="1" applyBorder="1" applyAlignment="1">
      <alignment horizontal="center" vertical="center"/>
    </xf>
    <xf numFmtId="44" fontId="3" fillId="0" borderId="69" xfId="0" applyNumberFormat="1" applyFont="1" applyBorder="1"/>
    <xf numFmtId="44" fontId="33" fillId="0" borderId="71" xfId="0" applyNumberFormat="1" applyFont="1" applyBorder="1" applyAlignment="1">
      <alignment horizontal="center"/>
    </xf>
    <xf numFmtId="0" fontId="15" fillId="0" borderId="53" xfId="0" applyFont="1" applyBorder="1" applyAlignment="1">
      <alignment horizontal="right"/>
    </xf>
    <xf numFmtId="164" fontId="3" fillId="0" borderId="54" xfId="0" applyNumberFormat="1" applyFont="1" applyBorder="1"/>
    <xf numFmtId="164" fontId="0" fillId="0" borderId="8" xfId="0" applyNumberFormat="1" applyBorder="1"/>
    <xf numFmtId="165" fontId="0" fillId="0" borderId="0" xfId="0" applyNumberFormat="1"/>
    <xf numFmtId="4" fontId="15" fillId="10" borderId="5" xfId="0" applyNumberFormat="1" applyFont="1" applyFill="1" applyBorder="1"/>
    <xf numFmtId="4" fontId="7" fillId="9" borderId="12" xfId="0" applyNumberFormat="1" applyFont="1" applyFill="1" applyBorder="1" applyAlignment="1">
      <alignment horizontal="center"/>
    </xf>
    <xf numFmtId="4" fontId="7" fillId="0" borderId="1" xfId="0" applyNumberFormat="1" applyFont="1" applyBorder="1"/>
    <xf numFmtId="4" fontId="15" fillId="10" borderId="22" xfId="0" applyNumberFormat="1" applyFont="1" applyFill="1" applyBorder="1"/>
    <xf numFmtId="0" fontId="18" fillId="0" borderId="0" xfId="0" applyFont="1" applyAlignment="1">
      <alignment vertical="center"/>
    </xf>
    <xf numFmtId="0" fontId="18" fillId="0" borderId="0" xfId="0" applyFont="1" applyAlignment="1">
      <alignment horizontal="center" vertical="center"/>
    </xf>
    <xf numFmtId="4" fontId="18" fillId="0" borderId="0" xfId="0" applyNumberFormat="1" applyFont="1" applyAlignment="1">
      <alignment vertical="center"/>
    </xf>
    <xf numFmtId="166" fontId="31" fillId="12" borderId="8" xfId="5" applyNumberFormat="1" applyFont="1" applyFill="1" applyBorder="1" applyAlignment="1">
      <alignment vertical="center"/>
    </xf>
    <xf numFmtId="0" fontId="37" fillId="0" borderId="0" xfId="0" applyFont="1" applyAlignment="1">
      <alignment vertical="center"/>
    </xf>
    <xf numFmtId="0" fontId="36" fillId="12" borderId="0" xfId="0" applyFont="1" applyFill="1" applyAlignment="1">
      <alignment vertical="center" wrapText="1"/>
    </xf>
    <xf numFmtId="0" fontId="37" fillId="12" borderId="0" xfId="0" applyFont="1" applyFill="1" applyAlignment="1">
      <alignment vertical="center"/>
    </xf>
    <xf numFmtId="0" fontId="37" fillId="12" borderId="0" xfId="0" applyFont="1" applyFill="1" applyAlignment="1">
      <alignment horizontal="center" vertical="center"/>
    </xf>
    <xf numFmtId="0" fontId="38" fillId="12" borderId="0" xfId="0" applyFont="1" applyFill="1" applyAlignment="1">
      <alignment vertical="center"/>
    </xf>
    <xf numFmtId="0" fontId="38" fillId="0" borderId="0" xfId="0" applyFont="1" applyAlignment="1">
      <alignment vertical="center"/>
    </xf>
    <xf numFmtId="0" fontId="37" fillId="0" borderId="0" xfId="0" applyFont="1" applyAlignment="1">
      <alignment horizontal="center" vertical="center"/>
    </xf>
    <xf numFmtId="0" fontId="24" fillId="0" borderId="0" xfId="0" applyFont="1" applyAlignment="1">
      <alignment vertical="center"/>
    </xf>
    <xf numFmtId="0" fontId="20" fillId="0" borderId="49" xfId="0" applyFont="1" applyBorder="1" applyAlignment="1">
      <alignment vertical="center"/>
    </xf>
    <xf numFmtId="166" fontId="20" fillId="0" borderId="49" xfId="5" applyNumberFormat="1" applyFont="1" applyFill="1" applyBorder="1" applyAlignment="1">
      <alignment horizontal="center" vertical="center" wrapText="1"/>
    </xf>
    <xf numFmtId="0" fontId="31" fillId="12" borderId="8" xfId="0" applyFont="1" applyFill="1" applyBorder="1" applyAlignment="1">
      <alignment vertical="center" wrapText="1"/>
    </xf>
    <xf numFmtId="0" fontId="31" fillId="13" borderId="8" xfId="0" applyFont="1" applyFill="1" applyBorder="1" applyAlignment="1">
      <alignment horizontal="center" vertical="center" wrapText="1"/>
    </xf>
    <xf numFmtId="0" fontId="31" fillId="12" borderId="8" xfId="0" applyFont="1" applyFill="1" applyBorder="1" applyAlignment="1">
      <alignment horizontal="center" vertical="center"/>
    </xf>
    <xf numFmtId="4" fontId="16" fillId="0" borderId="0" xfId="0" applyNumberFormat="1" applyFont="1" applyAlignment="1">
      <alignment vertical="center"/>
    </xf>
    <xf numFmtId="1" fontId="16" fillId="0" borderId="0" xfId="0" applyNumberFormat="1" applyFont="1" applyAlignment="1">
      <alignment vertical="center"/>
    </xf>
    <xf numFmtId="0" fontId="31" fillId="12" borderId="9" xfId="0" applyFont="1" applyFill="1" applyBorder="1" applyAlignment="1">
      <alignment vertical="center" wrapText="1"/>
    </xf>
    <xf numFmtId="0" fontId="31" fillId="12" borderId="7" xfId="0" applyFont="1" applyFill="1" applyBorder="1" applyAlignment="1">
      <alignment horizontal="left" vertical="center"/>
    </xf>
    <xf numFmtId="0" fontId="20" fillId="2" borderId="0" xfId="0" applyFont="1" applyFill="1" applyAlignment="1">
      <alignment vertical="center"/>
    </xf>
    <xf numFmtId="0" fontId="20" fillId="2" borderId="0" xfId="0" applyFont="1" applyFill="1" applyAlignment="1">
      <alignment horizontal="center" vertical="center"/>
    </xf>
    <xf numFmtId="0" fontId="31" fillId="0" borderId="0" xfId="0" applyFont="1" applyAlignment="1">
      <alignment vertical="center"/>
    </xf>
    <xf numFmtId="0" fontId="31" fillId="0" borderId="0" xfId="0" applyFont="1" applyAlignment="1">
      <alignment horizontal="center" vertical="center"/>
    </xf>
    <xf numFmtId="0" fontId="24" fillId="0" borderId="0" xfId="0" applyFont="1" applyAlignment="1">
      <alignment horizontal="right" vertical="center"/>
    </xf>
    <xf numFmtId="0" fontId="31" fillId="12" borderId="10" xfId="0" applyFont="1" applyFill="1" applyBorder="1" applyAlignment="1">
      <alignment vertical="center" wrapText="1"/>
    </xf>
    <xf numFmtId="0" fontId="31" fillId="12" borderId="9" xfId="0" applyFont="1" applyFill="1" applyBorder="1" applyAlignment="1">
      <alignment horizontal="left" vertical="center"/>
    </xf>
    <xf numFmtId="166" fontId="31" fillId="12" borderId="8" xfId="5" applyNumberFormat="1" applyFont="1" applyFill="1" applyBorder="1" applyAlignment="1">
      <alignment horizontal="center" vertical="center"/>
    </xf>
    <xf numFmtId="0" fontId="31" fillId="12" borderId="0" xfId="0" applyFont="1" applyFill="1" applyAlignment="1">
      <alignment horizontal="left" vertical="center" wrapText="1"/>
    </xf>
    <xf numFmtId="167" fontId="31" fillId="12" borderId="0" xfId="0" applyNumberFormat="1" applyFont="1" applyFill="1" applyAlignment="1">
      <alignment vertical="center"/>
    </xf>
    <xf numFmtId="166" fontId="31" fillId="0" borderId="0" xfId="5" applyNumberFormat="1" applyFont="1" applyFill="1" applyAlignment="1">
      <alignment vertical="center"/>
    </xf>
    <xf numFmtId="0" fontId="40" fillId="0" borderId="0" xfId="0" applyFont="1" applyAlignment="1">
      <alignment vertical="center"/>
    </xf>
    <xf numFmtId="166" fontId="31" fillId="12" borderId="8" xfId="5" applyNumberFormat="1" applyFont="1" applyFill="1" applyBorder="1" applyAlignment="1">
      <alignment horizontal="left" vertical="center"/>
    </xf>
    <xf numFmtId="0" fontId="40" fillId="0" borderId="0" xfId="0" applyFont="1" applyAlignment="1">
      <alignment horizontal="center" vertical="center"/>
    </xf>
    <xf numFmtId="0" fontId="36" fillId="0" borderId="0" xfId="0" applyFont="1" applyAlignment="1">
      <alignment horizontal="left" vertical="center" wrapText="1"/>
    </xf>
    <xf numFmtId="166" fontId="36" fillId="0" borderId="0" xfId="5" applyNumberFormat="1" applyFont="1" applyFill="1" applyAlignment="1">
      <alignment vertical="center"/>
    </xf>
    <xf numFmtId="9" fontId="31" fillId="12" borderId="7" xfId="3" applyFont="1" applyFill="1" applyBorder="1" applyAlignment="1">
      <alignment horizontal="center" vertical="center"/>
    </xf>
    <xf numFmtId="0" fontId="20" fillId="3" borderId="0" xfId="0" applyFont="1" applyFill="1" applyAlignment="1">
      <alignment vertical="center"/>
    </xf>
    <xf numFmtId="0" fontId="31" fillId="0" borderId="0" xfId="0" applyFont="1" applyAlignment="1">
      <alignment vertical="center" textRotation="90" wrapText="1"/>
    </xf>
    <xf numFmtId="0" fontId="31" fillId="12" borderId="8" xfId="0" applyFont="1" applyFill="1" applyBorder="1" applyAlignment="1">
      <alignment horizontal="left" vertical="center"/>
    </xf>
    <xf numFmtId="1" fontId="31" fillId="12" borderId="8" xfId="5" applyNumberFormat="1" applyFont="1" applyFill="1" applyBorder="1" applyAlignment="1">
      <alignment horizontal="center" vertical="center"/>
    </xf>
    <xf numFmtId="1" fontId="31" fillId="13" borderId="8" xfId="5" applyNumberFormat="1" applyFont="1" applyFill="1" applyBorder="1" applyAlignment="1">
      <alignment horizontal="center" vertical="center"/>
    </xf>
    <xf numFmtId="0" fontId="31" fillId="13" borderId="8" xfId="0" applyFont="1" applyFill="1" applyBorder="1" applyAlignment="1">
      <alignment horizontal="center" vertical="center"/>
    </xf>
    <xf numFmtId="0" fontId="31" fillId="12" borderId="0" xfId="0" applyFont="1" applyFill="1" applyAlignment="1">
      <alignment vertical="center"/>
    </xf>
    <xf numFmtId="0" fontId="31" fillId="12" borderId="0" xfId="0" applyFont="1" applyFill="1" applyAlignment="1">
      <alignment horizontal="right" vertical="center"/>
    </xf>
    <xf numFmtId="0" fontId="24" fillId="0" borderId="0" xfId="0" applyFont="1" applyAlignment="1">
      <alignment horizontal="center" vertical="center"/>
    </xf>
    <xf numFmtId="0" fontId="31" fillId="12" borderId="8" xfId="0" applyFont="1" applyFill="1" applyBorder="1" applyAlignment="1">
      <alignment horizontal="center" vertical="center" wrapText="1"/>
    </xf>
    <xf numFmtId="0" fontId="31" fillId="0" borderId="84" xfId="0" applyFont="1" applyBorder="1" applyAlignment="1">
      <alignment vertical="center" wrapText="1"/>
    </xf>
    <xf numFmtId="166" fontId="31" fillId="12" borderId="8" xfId="0" applyNumberFormat="1" applyFont="1" applyFill="1" applyBorder="1" applyAlignment="1">
      <alignment horizontal="left" vertical="center"/>
    </xf>
    <xf numFmtId="0" fontId="31" fillId="0" borderId="0" xfId="0" applyFont="1" applyAlignment="1">
      <alignment horizontal="left" vertical="center"/>
    </xf>
    <xf numFmtId="166" fontId="31" fillId="13" borderId="8" xfId="5" applyNumberFormat="1" applyFont="1" applyFill="1" applyBorder="1" applyAlignment="1">
      <alignment horizontal="left" vertical="center"/>
    </xf>
    <xf numFmtId="0" fontId="16" fillId="0" borderId="0" xfId="0" applyFont="1" applyAlignment="1">
      <alignment vertical="center"/>
    </xf>
    <xf numFmtId="0" fontId="31" fillId="0" borderId="84" xfId="0" applyFont="1" applyBorder="1" applyAlignment="1">
      <alignment horizontal="left" vertical="center"/>
    </xf>
    <xf numFmtId="166" fontId="31" fillId="12" borderId="8" xfId="5" applyNumberFormat="1" applyFont="1" applyFill="1" applyBorder="1" applyAlignment="1" applyProtection="1">
      <alignment horizontal="center" vertical="center"/>
    </xf>
    <xf numFmtId="0" fontId="31" fillId="0" borderId="6" xfId="0" applyFont="1" applyBorder="1" applyAlignment="1">
      <alignment horizontal="left" vertical="center"/>
    </xf>
    <xf numFmtId="166" fontId="31" fillId="0" borderId="6" xfId="5" applyNumberFormat="1" applyFont="1" applyFill="1" applyBorder="1" applyAlignment="1">
      <alignment horizontal="left" vertical="center"/>
    </xf>
    <xf numFmtId="0" fontId="31" fillId="0" borderId="32" xfId="0" applyFont="1" applyBorder="1" applyAlignment="1">
      <alignment horizontal="left" vertical="center"/>
    </xf>
    <xf numFmtId="0" fontId="16" fillId="0" borderId="0" xfId="0" applyFont="1" applyAlignment="1">
      <alignment horizontal="center" vertical="center"/>
    </xf>
    <xf numFmtId="0" fontId="31" fillId="12" borderId="0" xfId="0" applyFont="1" applyFill="1" applyAlignment="1">
      <alignment horizontal="left" vertical="center"/>
    </xf>
    <xf numFmtId="0" fontId="31" fillId="0" borderId="0" xfId="0" applyFont="1" applyAlignment="1">
      <alignment horizontal="center" vertical="center" textRotation="90" wrapText="1"/>
    </xf>
    <xf numFmtId="0" fontId="20" fillId="0" borderId="0" xfId="0" applyFont="1" applyAlignment="1">
      <alignment horizontal="left" vertical="center" wrapText="1"/>
    </xf>
    <xf numFmtId="166" fontId="20" fillId="0" borderId="0" xfId="5" applyNumberFormat="1" applyFont="1" applyFill="1" applyBorder="1" applyAlignment="1">
      <alignment horizontal="center" vertical="center"/>
    </xf>
    <xf numFmtId="0" fontId="43" fillId="0" borderId="0" xfId="0" applyFont="1" applyAlignment="1">
      <alignment horizontal="center" vertical="center"/>
    </xf>
    <xf numFmtId="0" fontId="36" fillId="12" borderId="0" xfId="0" applyFont="1" applyFill="1" applyAlignment="1">
      <alignment horizontal="left" vertical="center"/>
    </xf>
    <xf numFmtId="0" fontId="36" fillId="12" borderId="0" xfId="0" applyFont="1" applyFill="1" applyAlignment="1">
      <alignment horizontal="left" vertical="center" wrapText="1"/>
    </xf>
    <xf numFmtId="1" fontId="36" fillId="12" borderId="0" xfId="0" applyNumberFormat="1" applyFont="1" applyFill="1" applyAlignment="1">
      <alignment horizontal="center" vertical="center" wrapText="1"/>
    </xf>
    <xf numFmtId="1" fontId="36" fillId="12" borderId="0" xfId="0" applyNumberFormat="1" applyFont="1" applyFill="1" applyAlignment="1">
      <alignment horizontal="center" vertical="center"/>
    </xf>
    <xf numFmtId="166" fontId="38" fillId="0" borderId="0" xfId="5" applyNumberFormat="1" applyFont="1" applyFill="1" applyBorder="1" applyAlignment="1">
      <alignment horizontal="center" vertical="center"/>
    </xf>
    <xf numFmtId="0" fontId="44" fillId="0" borderId="0" xfId="0" applyFont="1" applyAlignment="1">
      <alignment horizontal="center" vertical="center"/>
    </xf>
    <xf numFmtId="1" fontId="31" fillId="0" borderId="0" xfId="0" applyNumberFormat="1" applyFont="1" applyAlignment="1">
      <alignment horizontal="center" vertical="center" wrapText="1"/>
    </xf>
    <xf numFmtId="1" fontId="31" fillId="0" borderId="0" xfId="0" applyNumberFormat="1" applyFont="1" applyAlignment="1">
      <alignment horizontal="center" vertical="center"/>
    </xf>
    <xf numFmtId="0" fontId="31" fillId="0" borderId="0" xfId="0" applyFont="1" applyAlignment="1">
      <alignment vertical="center" wrapText="1"/>
    </xf>
    <xf numFmtId="167" fontId="31" fillId="0" borderId="0" xfId="0" applyNumberFormat="1" applyFont="1" applyAlignment="1">
      <alignment vertical="center"/>
    </xf>
    <xf numFmtId="166" fontId="31" fillId="13" borderId="8" xfId="5" applyNumberFormat="1" applyFont="1" applyFill="1" applyBorder="1" applyAlignment="1">
      <alignment vertical="center"/>
    </xf>
    <xf numFmtId="0" fontId="31" fillId="0" borderId="8" xfId="0" applyFont="1" applyBorder="1" applyAlignment="1">
      <alignment horizontal="left" vertical="center"/>
    </xf>
    <xf numFmtId="169" fontId="18" fillId="0" borderId="0" xfId="0" applyNumberFormat="1" applyFont="1" applyAlignment="1">
      <alignment vertical="center"/>
    </xf>
    <xf numFmtId="0" fontId="41" fillId="12" borderId="8" xfId="0" applyFont="1" applyFill="1" applyBorder="1" applyAlignment="1">
      <alignment horizontal="left" vertical="center"/>
    </xf>
    <xf numFmtId="3" fontId="31" fillId="0" borderId="0" xfId="0" applyNumberFormat="1" applyFont="1" applyAlignment="1">
      <alignment horizontal="center" vertical="center"/>
    </xf>
    <xf numFmtId="164" fontId="15" fillId="7" borderId="8" xfId="0" applyNumberFormat="1" applyFont="1" applyFill="1" applyBorder="1" applyAlignment="1">
      <alignment horizontal="right"/>
    </xf>
    <xf numFmtId="4" fontId="25" fillId="0" borderId="0" xfId="0" applyNumberFormat="1" applyFont="1" applyAlignment="1">
      <alignment vertical="center"/>
    </xf>
    <xf numFmtId="0" fontId="36" fillId="12" borderId="0" xfId="0" applyFont="1" applyFill="1" applyAlignment="1">
      <alignment vertical="center"/>
    </xf>
    <xf numFmtId="3" fontId="25" fillId="12" borderId="0" xfId="0" applyNumberFormat="1" applyFont="1" applyFill="1" applyAlignment="1">
      <alignment horizontal="center" vertical="center"/>
    </xf>
    <xf numFmtId="4" fontId="25" fillId="12" borderId="0" xfId="0" applyNumberFormat="1" applyFont="1" applyFill="1" applyAlignment="1">
      <alignment horizontal="center" vertical="center"/>
    </xf>
    <xf numFmtId="0" fontId="44" fillId="12" borderId="51" xfId="0" applyFont="1" applyFill="1" applyBorder="1" applyAlignment="1">
      <alignment vertical="center" wrapText="1"/>
    </xf>
    <xf numFmtId="0" fontId="31" fillId="12" borderId="8" xfId="0" applyFont="1" applyFill="1" applyBorder="1" applyAlignment="1">
      <alignment vertical="center"/>
    </xf>
    <xf numFmtId="0" fontId="31" fillId="12" borderId="8" xfId="0" applyFont="1" applyFill="1" applyBorder="1" applyAlignment="1">
      <alignment horizontal="right" vertical="center"/>
    </xf>
    <xf numFmtId="0" fontId="31" fillId="12" borderId="58" xfId="0" applyFont="1" applyFill="1" applyBorder="1" applyAlignment="1">
      <alignment horizontal="center" vertical="center"/>
    </xf>
    <xf numFmtId="166" fontId="18" fillId="6" borderId="8" xfId="5" applyNumberFormat="1" applyFont="1" applyFill="1" applyBorder="1" applyAlignment="1" applyProtection="1">
      <alignment horizontal="left" vertical="center"/>
      <protection locked="0"/>
    </xf>
    <xf numFmtId="166" fontId="18" fillId="6" borderId="8" xfId="5" applyNumberFormat="1" applyFont="1" applyFill="1" applyBorder="1" applyAlignment="1" applyProtection="1">
      <alignment horizontal="center" vertical="center"/>
      <protection locked="0"/>
    </xf>
    <xf numFmtId="166" fontId="18" fillId="14" borderId="8" xfId="5" applyNumberFormat="1" applyFont="1" applyFill="1" applyBorder="1" applyAlignment="1" applyProtection="1">
      <alignment horizontal="center" vertical="center"/>
      <protection locked="0"/>
    </xf>
    <xf numFmtId="166" fontId="18" fillId="6" borderId="8" xfId="5" applyNumberFormat="1" applyFont="1" applyFill="1" applyBorder="1" applyAlignment="1" applyProtection="1">
      <alignment vertical="center"/>
      <protection locked="0"/>
    </xf>
    <xf numFmtId="0" fontId="31" fillId="2" borderId="0" xfId="0" applyFont="1" applyFill="1" applyAlignment="1">
      <alignment vertical="center"/>
    </xf>
    <xf numFmtId="0" fontId="31" fillId="2" borderId="0" xfId="0" applyFont="1" applyFill="1" applyAlignment="1">
      <alignment horizontal="center" vertical="center"/>
    </xf>
    <xf numFmtId="0" fontId="46" fillId="0" borderId="0" xfId="0" applyFont="1" applyAlignment="1">
      <alignment vertical="center"/>
    </xf>
    <xf numFmtId="166" fontId="47" fillId="2" borderId="0" xfId="5" applyNumberFormat="1" applyFont="1" applyFill="1" applyBorder="1" applyAlignment="1">
      <alignment horizontal="center" vertical="center"/>
    </xf>
    <xf numFmtId="0" fontId="47" fillId="0" borderId="0" xfId="0" applyFont="1" applyAlignment="1">
      <alignment vertical="center"/>
    </xf>
    <xf numFmtId="0" fontId="46" fillId="0" borderId="0" xfId="0" applyFont="1" applyAlignment="1">
      <alignment horizontal="center" vertical="center"/>
    </xf>
    <xf numFmtId="166" fontId="31" fillId="12" borderId="51" xfId="5" applyNumberFormat="1" applyFont="1" applyFill="1" applyBorder="1" applyAlignment="1">
      <alignment horizontal="left" vertical="center"/>
    </xf>
    <xf numFmtId="166" fontId="31" fillId="13" borderId="51" xfId="5" applyNumberFormat="1" applyFont="1" applyFill="1" applyBorder="1" applyAlignment="1">
      <alignment horizontal="left" vertical="center"/>
    </xf>
    <xf numFmtId="0" fontId="46" fillId="0" borderId="0" xfId="0" applyFont="1" applyAlignment="1">
      <alignment horizontal="left" vertical="center"/>
    </xf>
    <xf numFmtId="166" fontId="46" fillId="0" borderId="0" xfId="5" applyNumberFormat="1" applyFont="1" applyFill="1" applyAlignment="1">
      <alignment horizontal="left" vertical="center"/>
    </xf>
    <xf numFmtId="166" fontId="31" fillId="0" borderId="0" xfId="5" applyNumberFormat="1" applyFont="1" applyFill="1" applyAlignment="1">
      <alignment horizontal="left" vertical="center"/>
    </xf>
    <xf numFmtId="0" fontId="31" fillId="12" borderId="51" xfId="0" applyFont="1" applyFill="1" applyBorder="1" applyAlignment="1">
      <alignment vertical="center" wrapText="1"/>
    </xf>
    <xf numFmtId="166" fontId="46" fillId="0" borderId="0" xfId="5" applyNumberFormat="1" applyFont="1" applyFill="1" applyBorder="1" applyAlignment="1">
      <alignment horizontal="left" vertical="center"/>
    </xf>
    <xf numFmtId="0" fontId="46" fillId="2" borderId="0" xfId="0" applyFont="1" applyFill="1" applyAlignment="1">
      <alignment vertical="center"/>
    </xf>
    <xf numFmtId="0" fontId="46" fillId="2" borderId="0" xfId="0" applyFont="1" applyFill="1" applyAlignment="1">
      <alignment horizontal="left" vertical="center"/>
    </xf>
    <xf numFmtId="166" fontId="46" fillId="2" borderId="0" xfId="5" applyNumberFormat="1" applyFont="1" applyFill="1" applyBorder="1" applyAlignment="1">
      <alignment horizontal="left" vertical="center"/>
    </xf>
    <xf numFmtId="166" fontId="31" fillId="12" borderId="9" xfId="5" applyNumberFormat="1" applyFont="1" applyFill="1" applyBorder="1" applyAlignment="1">
      <alignment vertical="center"/>
    </xf>
    <xf numFmtId="166" fontId="31" fillId="13" borderId="9" xfId="5" applyNumberFormat="1" applyFont="1" applyFill="1" applyBorder="1" applyAlignment="1">
      <alignment vertical="center"/>
    </xf>
    <xf numFmtId="0" fontId="48" fillId="0" borderId="0" xfId="0" applyFont="1" applyAlignment="1">
      <alignment vertical="center"/>
    </xf>
    <xf numFmtId="0" fontId="49" fillId="0" borderId="0" xfId="0" applyFont="1" applyAlignment="1">
      <alignment horizontal="left" vertical="center" wrapText="1"/>
    </xf>
    <xf numFmtId="166" fontId="49" fillId="0" borderId="0" xfId="5" applyNumberFormat="1" applyFont="1" applyFill="1" applyBorder="1" applyAlignment="1">
      <alignment horizontal="center" vertical="center"/>
    </xf>
    <xf numFmtId="0" fontId="48" fillId="0" borderId="0" xfId="0" applyFont="1" applyAlignment="1">
      <alignment horizontal="center" vertical="center"/>
    </xf>
    <xf numFmtId="0" fontId="46" fillId="2" borderId="0" xfId="0" applyFont="1" applyFill="1" applyAlignment="1">
      <alignment horizontal="center" vertical="center"/>
    </xf>
    <xf numFmtId="0" fontId="16" fillId="2" borderId="0" xfId="0" applyFont="1" applyFill="1" applyAlignment="1">
      <alignment vertical="center"/>
    </xf>
    <xf numFmtId="166" fontId="20" fillId="2" borderId="0" xfId="5" applyNumberFormat="1" applyFont="1" applyFill="1" applyBorder="1" applyAlignment="1">
      <alignment horizontal="center" vertical="center"/>
    </xf>
    <xf numFmtId="0" fontId="47" fillId="0" borderId="0" xfId="0" applyFont="1" applyAlignment="1">
      <alignment horizontal="center" vertical="center"/>
    </xf>
    <xf numFmtId="0" fontId="31" fillId="12" borderId="51" xfId="0" applyFont="1" applyFill="1" applyBorder="1" applyAlignment="1">
      <alignment horizontal="left" vertical="center"/>
    </xf>
    <xf numFmtId="4" fontId="3" fillId="0" borderId="0" xfId="0" applyNumberFormat="1" applyFont="1"/>
    <xf numFmtId="43" fontId="18" fillId="0" borderId="0" xfId="5" applyFont="1" applyAlignment="1">
      <alignment vertical="center"/>
    </xf>
    <xf numFmtId="0" fontId="18" fillId="0" borderId="8" xfId="0" applyFont="1" applyBorder="1" applyAlignment="1">
      <alignment horizontal="center" vertical="center" wrapText="1"/>
    </xf>
    <xf numFmtId="0" fontId="18" fillId="0" borderId="8" xfId="0" applyFont="1" applyBorder="1" applyAlignment="1">
      <alignment horizontal="left" vertical="center" wrapText="1"/>
    </xf>
    <xf numFmtId="44" fontId="31" fillId="12" borderId="8" xfId="0" applyNumberFormat="1" applyFont="1" applyFill="1" applyBorder="1" applyAlignment="1">
      <alignment horizontal="right" vertical="center" wrapText="1"/>
    </xf>
    <xf numFmtId="1" fontId="18" fillId="0" borderId="0" xfId="0" applyNumberFormat="1" applyFont="1" applyAlignment="1">
      <alignment vertical="center"/>
    </xf>
    <xf numFmtId="0" fontId="13" fillId="5" borderId="10" xfId="0" applyFont="1" applyFill="1" applyBorder="1" applyAlignment="1">
      <alignment horizontal="center"/>
    </xf>
    <xf numFmtId="0" fontId="22" fillId="0" borderId="0" xfId="0" applyFont="1"/>
    <xf numFmtId="0" fontId="0" fillId="8" borderId="1" xfId="0" applyFill="1" applyBorder="1"/>
    <xf numFmtId="0" fontId="0" fillId="0" borderId="25" xfId="0" applyBorder="1"/>
    <xf numFmtId="0" fontId="0" fillId="0" borderId="87" xfId="0" applyBorder="1"/>
    <xf numFmtId="0" fontId="0" fillId="0" borderId="89" xfId="0" applyBorder="1"/>
    <xf numFmtId="0" fontId="0" fillId="0" borderId="26" xfId="0" applyBorder="1"/>
    <xf numFmtId="0" fontId="23" fillId="0" borderId="91" xfId="0" applyFont="1" applyBorder="1" applyAlignment="1">
      <alignment wrapText="1"/>
    </xf>
    <xf numFmtId="0" fontId="22" fillId="0" borderId="1" xfId="0" applyFont="1" applyBorder="1" applyAlignment="1">
      <alignment wrapText="1"/>
    </xf>
    <xf numFmtId="4" fontId="50" fillId="0" borderId="0" xfId="0" applyNumberFormat="1" applyFont="1"/>
    <xf numFmtId="0" fontId="15" fillId="0" borderId="0" xfId="0" applyFont="1" applyAlignment="1">
      <alignment horizontal="right"/>
    </xf>
    <xf numFmtId="0" fontId="0" fillId="0" borderId="1" xfId="0" applyBorder="1"/>
    <xf numFmtId="0" fontId="0" fillId="3" borderId="1" xfId="0" applyFill="1" applyBorder="1"/>
    <xf numFmtId="0" fontId="21" fillId="8" borderId="0" xfId="0" applyFont="1" applyFill="1" applyAlignment="1">
      <alignment horizontal="center"/>
    </xf>
    <xf numFmtId="44" fontId="33" fillId="0" borderId="59" xfId="0" applyNumberFormat="1" applyFont="1" applyBorder="1" applyAlignment="1">
      <alignment horizontal="center"/>
    </xf>
    <xf numFmtId="164" fontId="15" fillId="7" borderId="59" xfId="0" applyNumberFormat="1" applyFont="1" applyFill="1" applyBorder="1"/>
    <xf numFmtId="164" fontId="15" fillId="7" borderId="63" xfId="0" applyNumberFormat="1" applyFont="1" applyFill="1" applyBorder="1"/>
    <xf numFmtId="44" fontId="35" fillId="7" borderId="59" xfId="0" applyNumberFormat="1" applyFont="1" applyFill="1" applyBorder="1"/>
    <xf numFmtId="166" fontId="31" fillId="13" borderId="8" xfId="5" applyNumberFormat="1" applyFont="1" applyFill="1" applyBorder="1" applyAlignment="1" applyProtection="1">
      <alignment horizontal="center" vertical="center"/>
    </xf>
    <xf numFmtId="4" fontId="35" fillId="3" borderId="3" xfId="0" applyNumberFormat="1" applyFont="1" applyFill="1" applyBorder="1" applyAlignment="1">
      <alignment horizontal="center" vertical="center"/>
    </xf>
    <xf numFmtId="44" fontId="7" fillId="7" borderId="9" xfId="0" applyNumberFormat="1" applyFont="1" applyFill="1" applyBorder="1"/>
    <xf numFmtId="44" fontId="7" fillId="7" borderId="62" xfId="0" applyNumberFormat="1" applyFont="1" applyFill="1" applyBorder="1"/>
    <xf numFmtId="44" fontId="15" fillId="7" borderId="67" xfId="0" applyNumberFormat="1" applyFont="1" applyFill="1" applyBorder="1" applyAlignment="1">
      <alignment horizontal="right"/>
    </xf>
    <xf numFmtId="44" fontId="7" fillId="7" borderId="7" xfId="0" applyNumberFormat="1" applyFont="1" applyFill="1" applyBorder="1"/>
    <xf numFmtId="44" fontId="7" fillId="7" borderId="79" xfId="0" applyNumberFormat="1" applyFont="1" applyFill="1" applyBorder="1"/>
    <xf numFmtId="44" fontId="15" fillId="7" borderId="85" xfId="0" applyNumberFormat="1" applyFont="1" applyFill="1" applyBorder="1" applyAlignment="1">
      <alignment horizontal="right"/>
    </xf>
    <xf numFmtId="164" fontId="0" fillId="0" borderId="9" xfId="0" applyNumberFormat="1" applyBorder="1"/>
    <xf numFmtId="164" fontId="0" fillId="0" borderId="7" xfId="0" applyNumberFormat="1" applyBorder="1"/>
    <xf numFmtId="164" fontId="7" fillId="7" borderId="9" xfId="0" applyNumberFormat="1" applyFont="1" applyFill="1" applyBorder="1"/>
    <xf numFmtId="164" fontId="15" fillId="7" borderId="9" xfId="0" applyNumberFormat="1" applyFont="1" applyFill="1" applyBorder="1" applyAlignment="1">
      <alignment horizontal="right"/>
    </xf>
    <xf numFmtId="164" fontId="15" fillId="7" borderId="92" xfId="0" applyNumberFormat="1" applyFont="1" applyFill="1" applyBorder="1" applyAlignment="1">
      <alignment horizontal="right"/>
    </xf>
    <xf numFmtId="164" fontId="7" fillId="7" borderId="7" xfId="0" applyNumberFormat="1" applyFont="1" applyFill="1" applyBorder="1"/>
    <xf numFmtId="164" fontId="15" fillId="7" borderId="7" xfId="0" applyNumberFormat="1" applyFont="1" applyFill="1" applyBorder="1" applyAlignment="1">
      <alignment horizontal="right"/>
    </xf>
    <xf numFmtId="44" fontId="7" fillId="7" borderId="101" xfId="0" applyNumberFormat="1" applyFont="1" applyFill="1" applyBorder="1"/>
    <xf numFmtId="44" fontId="7" fillId="7" borderId="102" xfId="0" applyNumberFormat="1" applyFont="1" applyFill="1" applyBorder="1"/>
    <xf numFmtId="44" fontId="7" fillId="7" borderId="106" xfId="0" applyNumberFormat="1" applyFont="1" applyFill="1" applyBorder="1"/>
    <xf numFmtId="44" fontId="15" fillId="7" borderId="5" xfId="0" applyNumberFormat="1" applyFont="1" applyFill="1" applyBorder="1" applyAlignment="1">
      <alignment horizontal="right"/>
    </xf>
    <xf numFmtId="0" fontId="13" fillId="5" borderId="58" xfId="0" applyFont="1" applyFill="1" applyBorder="1" applyAlignment="1">
      <alignment horizontal="center"/>
    </xf>
    <xf numFmtId="164" fontId="0" fillId="0" borderId="101" xfId="0" applyNumberFormat="1" applyBorder="1"/>
    <xf numFmtId="164" fontId="0" fillId="0" borderId="102" xfId="0" applyNumberFormat="1" applyBorder="1"/>
    <xf numFmtId="164" fontId="0" fillId="0" borderId="30" xfId="0" applyNumberFormat="1" applyBorder="1"/>
    <xf numFmtId="164" fontId="7" fillId="7" borderId="101" xfId="0" applyNumberFormat="1" applyFont="1" applyFill="1" applyBorder="1"/>
    <xf numFmtId="164" fontId="7" fillId="7" borderId="102" xfId="0" applyNumberFormat="1" applyFont="1" applyFill="1" applyBorder="1"/>
    <xf numFmtId="164" fontId="15" fillId="7" borderId="102" xfId="0" applyNumberFormat="1" applyFont="1" applyFill="1" applyBorder="1" applyAlignment="1">
      <alignment horizontal="right"/>
    </xf>
    <xf numFmtId="0" fontId="15" fillId="0" borderId="43" xfId="0" applyFont="1" applyBorder="1" applyAlignment="1">
      <alignment horizontal="center" vertical="center"/>
    </xf>
    <xf numFmtId="44" fontId="7" fillId="0" borderId="54" xfId="0" applyNumberFormat="1" applyFont="1" applyBorder="1"/>
    <xf numFmtId="44" fontId="7" fillId="0" borderId="54" xfId="2" applyFont="1" applyFill="1" applyBorder="1"/>
    <xf numFmtId="167" fontId="31" fillId="12" borderId="8" xfId="0" applyNumberFormat="1" applyFont="1" applyFill="1" applyBorder="1" applyAlignment="1">
      <alignment vertical="center"/>
    </xf>
    <xf numFmtId="44" fontId="7" fillId="0" borderId="102" xfId="0" applyNumberFormat="1" applyFont="1" applyBorder="1"/>
    <xf numFmtId="44" fontId="7" fillId="0" borderId="7" xfId="0" applyNumberFormat="1" applyFont="1" applyBorder="1"/>
    <xf numFmtId="44" fontId="7" fillId="0" borderId="30" xfId="0" applyNumberFormat="1" applyFont="1" applyBorder="1"/>
    <xf numFmtId="0" fontId="13" fillId="5" borderId="51" xfId="0" applyFont="1" applyFill="1" applyBorder="1" applyAlignment="1">
      <alignment horizontal="center"/>
    </xf>
    <xf numFmtId="0" fontId="13" fillId="5" borderId="32" xfId="0" applyFont="1" applyFill="1" applyBorder="1" applyAlignment="1">
      <alignment horizontal="center"/>
    </xf>
    <xf numFmtId="44" fontId="7" fillId="0" borderId="92" xfId="0" applyNumberFormat="1" applyFont="1" applyBorder="1"/>
    <xf numFmtId="44" fontId="7" fillId="0" borderId="41" xfId="0" applyNumberFormat="1" applyFont="1" applyBorder="1"/>
    <xf numFmtId="44" fontId="15" fillId="0" borderId="100" xfId="0" applyNumberFormat="1" applyFont="1" applyBorder="1" applyAlignment="1">
      <alignment vertical="center"/>
    </xf>
    <xf numFmtId="43" fontId="31" fillId="12" borderId="8" xfId="5" applyFont="1" applyFill="1" applyBorder="1" applyAlignment="1">
      <alignment horizontal="left" vertical="center"/>
    </xf>
    <xf numFmtId="170" fontId="45" fillId="0" borderId="0" xfId="0" applyNumberFormat="1" applyFont="1" applyAlignment="1">
      <alignment horizontal="left" vertical="center"/>
    </xf>
    <xf numFmtId="1" fontId="45" fillId="0" borderId="0" xfId="0" applyNumberFormat="1" applyFont="1" applyAlignment="1">
      <alignment vertical="center"/>
    </xf>
    <xf numFmtId="1" fontId="45" fillId="0" borderId="6" xfId="0" applyNumberFormat="1" applyFont="1" applyBorder="1" applyAlignment="1">
      <alignment horizontal="right" vertical="center"/>
    </xf>
    <xf numFmtId="4" fontId="23" fillId="0" borderId="0" xfId="0" applyNumberFormat="1" applyFont="1" applyAlignment="1">
      <alignment vertical="center"/>
    </xf>
    <xf numFmtId="4" fontId="22" fillId="0" borderId="0" xfId="0" applyNumberFormat="1" applyFont="1" applyAlignment="1">
      <alignment vertical="center"/>
    </xf>
    <xf numFmtId="0" fontId="22" fillId="0" borderId="0" xfId="0" applyFont="1" applyAlignment="1">
      <alignment vertical="center"/>
    </xf>
    <xf numFmtId="0" fontId="7" fillId="0" borderId="1" xfId="0" applyFont="1" applyBorder="1"/>
    <xf numFmtId="0" fontId="0" fillId="16" borderId="1" xfId="0" applyFill="1" applyBorder="1"/>
    <xf numFmtId="0" fontId="3" fillId="16" borderId="3" xfId="0" applyFont="1" applyFill="1" applyBorder="1" applyAlignment="1">
      <alignment horizontal="center" vertical="center"/>
    </xf>
    <xf numFmtId="0" fontId="0" fillId="16" borderId="0" xfId="0" applyFill="1" applyAlignment="1">
      <alignment horizontal="center" vertical="center"/>
    </xf>
    <xf numFmtId="0" fontId="20" fillId="16" borderId="0" xfId="0" applyFont="1" applyFill="1" applyAlignment="1">
      <alignment vertical="center"/>
    </xf>
    <xf numFmtId="0" fontId="22" fillId="0" borderId="0" xfId="0" applyFont="1" applyAlignment="1">
      <alignment horizontal="center" wrapText="1"/>
    </xf>
    <xf numFmtId="0" fontId="16" fillId="0" borderId="0" xfId="0" applyFont="1" applyAlignment="1">
      <alignment horizontal="justify" vertical="top" wrapText="1"/>
    </xf>
    <xf numFmtId="0" fontId="18" fillId="0" borderId="0" xfId="0" applyFont="1" applyAlignment="1">
      <alignment horizontal="justify" vertical="center"/>
    </xf>
    <xf numFmtId="0" fontId="18" fillId="0" borderId="0" xfId="0" applyFont="1" applyAlignment="1">
      <alignment horizontal="justify" vertical="center" wrapText="1"/>
    </xf>
    <xf numFmtId="0" fontId="16" fillId="0" borderId="0" xfId="0" applyFont="1" applyAlignment="1">
      <alignment vertical="top" wrapText="1"/>
    </xf>
    <xf numFmtId="0" fontId="7" fillId="0" borderId="1" xfId="0" applyFont="1" applyBorder="1" applyAlignment="1">
      <alignment horizontal="justify" vertical="top" wrapText="1"/>
    </xf>
    <xf numFmtId="168" fontId="20" fillId="16" borderId="8" xfId="0" applyNumberFormat="1" applyFont="1" applyFill="1" applyBorder="1" applyAlignment="1">
      <alignment horizontal="center" vertical="center"/>
    </xf>
    <xf numFmtId="0" fontId="20" fillId="16" borderId="0" xfId="0" applyFont="1" applyFill="1" applyAlignment="1">
      <alignment vertical="center" wrapText="1"/>
    </xf>
    <xf numFmtId="166" fontId="18" fillId="6" borderId="8" xfId="5" applyNumberFormat="1" applyFont="1" applyFill="1" applyBorder="1" applyAlignment="1" applyProtection="1">
      <alignment horizontal="left" vertical="center" wrapText="1"/>
      <protection locked="0"/>
    </xf>
    <xf numFmtId="166" fontId="13" fillId="12" borderId="51" xfId="5" applyNumberFormat="1" applyFont="1" applyFill="1" applyBorder="1" applyAlignment="1">
      <alignment horizontal="left" vertical="center"/>
    </xf>
    <xf numFmtId="44" fontId="18" fillId="0" borderId="0" xfId="0" applyNumberFormat="1" applyFont="1" applyAlignment="1">
      <alignment vertical="center"/>
    </xf>
    <xf numFmtId="170" fontId="45" fillId="0" borderId="0" xfId="0" applyNumberFormat="1" applyFont="1" applyAlignment="1">
      <alignment horizontal="left" vertical="center" wrapText="1"/>
    </xf>
    <xf numFmtId="0" fontId="34" fillId="0" borderId="0" xfId="0" applyFont="1" applyAlignment="1">
      <alignment vertical="center"/>
    </xf>
    <xf numFmtId="1" fontId="23" fillId="0" borderId="0" xfId="0" applyNumberFormat="1" applyFont="1"/>
    <xf numFmtId="4" fontId="23" fillId="0" borderId="0" xfId="0" applyNumberFormat="1" applyFont="1"/>
    <xf numFmtId="1" fontId="53" fillId="0" borderId="0" xfId="0" applyNumberFormat="1" applyFont="1"/>
    <xf numFmtId="0" fontId="15" fillId="0" borderId="10" xfId="0" applyFont="1" applyBorder="1" applyAlignment="1">
      <alignment horizontal="center" vertical="center"/>
    </xf>
    <xf numFmtId="4" fontId="31" fillId="12" borderId="8" xfId="0" applyNumberFormat="1" applyFont="1" applyFill="1" applyBorder="1" applyAlignment="1">
      <alignment horizontal="center" vertical="center" wrapText="1"/>
    </xf>
    <xf numFmtId="0" fontId="22" fillId="0" borderId="0" xfId="0" applyFont="1" applyAlignment="1">
      <alignment horizontal="left" indent="4"/>
    </xf>
    <xf numFmtId="0" fontId="22" fillId="0" borderId="0" xfId="0" applyFont="1" applyAlignment="1">
      <alignment horizontal="left" indent="7"/>
    </xf>
    <xf numFmtId="4" fontId="41" fillId="12" borderId="8" xfId="0" applyNumberFormat="1" applyFont="1" applyFill="1" applyBorder="1" applyAlignment="1">
      <alignment horizontal="center" vertical="center" wrapText="1"/>
    </xf>
    <xf numFmtId="4" fontId="18" fillId="0" borderId="8" xfId="0" applyNumberFormat="1" applyFont="1" applyBorder="1" applyAlignment="1">
      <alignment vertical="center" wrapText="1"/>
    </xf>
    <xf numFmtId="4" fontId="18" fillId="2" borderId="8" xfId="0" applyNumberFormat="1" applyFont="1" applyFill="1" applyBorder="1" applyAlignment="1">
      <alignment horizontal="justify" vertical="center" wrapText="1"/>
    </xf>
    <xf numFmtId="4" fontId="24" fillId="6" borderId="8" xfId="0" applyNumberFormat="1" applyFont="1" applyFill="1" applyBorder="1" applyAlignment="1" applyProtection="1">
      <alignment horizontal="center" vertical="center"/>
      <protection locked="0"/>
    </xf>
    <xf numFmtId="4" fontId="24" fillId="6" borderId="8" xfId="0" applyNumberFormat="1" applyFont="1" applyFill="1" applyBorder="1" applyAlignment="1" applyProtection="1">
      <alignment horizontal="left" vertical="center" wrapText="1"/>
      <protection locked="0"/>
    </xf>
    <xf numFmtId="4" fontId="24" fillId="6" borderId="8" xfId="0" applyNumberFormat="1" applyFont="1" applyFill="1" applyBorder="1" applyAlignment="1" applyProtection="1">
      <alignment horizontal="left" vertical="center"/>
      <protection locked="0"/>
    </xf>
    <xf numFmtId="4" fontId="18" fillId="0" borderId="8" xfId="0" applyNumberFormat="1" applyFont="1" applyBorder="1" applyAlignment="1">
      <alignment horizontal="justify" vertical="center" wrapText="1"/>
    </xf>
    <xf numFmtId="4" fontId="24" fillId="6" borderId="8" xfId="0" applyNumberFormat="1" applyFont="1" applyFill="1" applyBorder="1" applyAlignment="1" applyProtection="1">
      <alignment horizontal="center" vertical="center" wrapText="1"/>
      <protection locked="0"/>
    </xf>
    <xf numFmtId="4" fontId="24" fillId="6" borderId="8" xfId="0" applyNumberFormat="1" applyFont="1" applyFill="1" applyBorder="1" applyAlignment="1" applyProtection="1">
      <alignment vertical="center" wrapText="1"/>
      <protection locked="0"/>
    </xf>
    <xf numFmtId="4" fontId="24" fillId="0" borderId="8" xfId="0" applyNumberFormat="1" applyFont="1" applyBorder="1" applyAlignment="1">
      <alignment horizontal="justify" vertical="center" wrapText="1"/>
    </xf>
    <xf numFmtId="4" fontId="24" fillId="2" borderId="8" xfId="0" applyNumberFormat="1" applyFont="1" applyFill="1" applyBorder="1" applyAlignment="1">
      <alignment horizontal="justify" vertical="center" wrapText="1"/>
    </xf>
    <xf numFmtId="4" fontId="18" fillId="0" borderId="8" xfId="0" applyNumberFormat="1" applyFont="1" applyBorder="1" applyAlignment="1">
      <alignment vertical="center"/>
    </xf>
    <xf numFmtId="4" fontId="24" fillId="2" borderId="8" xfId="0" applyNumberFormat="1" applyFont="1" applyFill="1" applyBorder="1" applyAlignment="1">
      <alignment horizontal="justify" vertical="top" wrapText="1"/>
    </xf>
    <xf numFmtId="4" fontId="24" fillId="0" borderId="8" xfId="0" applyNumberFormat="1" applyFont="1" applyBorder="1" applyAlignment="1">
      <alignment vertical="center"/>
    </xf>
    <xf numFmtId="166" fontId="31" fillId="11" borderId="8" xfId="0" applyNumberFormat="1" applyFont="1" applyFill="1" applyBorder="1" applyAlignment="1">
      <alignment horizontal="left" vertical="center" wrapText="1"/>
    </xf>
    <xf numFmtId="166" fontId="18" fillId="0" borderId="0" xfId="5" applyNumberFormat="1" applyFont="1" applyAlignment="1">
      <alignment vertical="center"/>
    </xf>
    <xf numFmtId="10" fontId="41" fillId="12" borderId="8" xfId="3" applyNumberFormat="1" applyFont="1" applyFill="1" applyBorder="1" applyAlignment="1">
      <alignment horizontal="left" vertical="center"/>
    </xf>
    <xf numFmtId="10" fontId="31" fillId="11" borderId="8" xfId="3" applyNumberFormat="1" applyFont="1" applyFill="1" applyBorder="1" applyAlignment="1">
      <alignment horizontal="right" vertical="center" wrapText="1"/>
    </xf>
    <xf numFmtId="0" fontId="22" fillId="0" borderId="0" xfId="0" applyFont="1" applyAlignment="1">
      <alignment vertical="justify" wrapText="1"/>
    </xf>
    <xf numFmtId="44" fontId="15" fillId="0" borderId="54" xfId="0" applyNumberFormat="1" applyFont="1" applyBorder="1"/>
    <xf numFmtId="0" fontId="10" fillId="16" borderId="0" xfId="0" applyFont="1" applyFill="1" applyAlignment="1">
      <alignment vertical="center" wrapText="1"/>
    </xf>
    <xf numFmtId="4" fontId="32" fillId="0" borderId="0" xfId="0" applyNumberFormat="1" applyFont="1"/>
    <xf numFmtId="44" fontId="45" fillId="0" borderId="0" xfId="0" applyNumberFormat="1" applyFont="1" applyAlignment="1">
      <alignment vertical="center"/>
    </xf>
    <xf numFmtId="4" fontId="15" fillId="0" borderId="0" xfId="0" applyNumberFormat="1" applyFont="1"/>
    <xf numFmtId="4" fontId="21" fillId="0" borderId="0" xfId="0" applyNumberFormat="1" applyFont="1"/>
    <xf numFmtId="4" fontId="15" fillId="0" borderId="0" xfId="0" applyNumberFormat="1" applyFont="1" applyAlignment="1">
      <alignment horizontal="left"/>
    </xf>
    <xf numFmtId="4" fontId="15" fillId="10" borderId="29" xfId="0" applyNumberFormat="1" applyFont="1" applyFill="1" applyBorder="1"/>
    <xf numFmtId="4" fontId="55" fillId="10" borderId="3" xfId="0" applyNumberFormat="1" applyFont="1" applyFill="1" applyBorder="1"/>
    <xf numFmtId="1" fontId="33" fillId="16" borderId="1" xfId="5" applyNumberFormat="1" applyFont="1" applyFill="1" applyBorder="1" applyAlignment="1">
      <alignment horizontal="center" vertical="center"/>
    </xf>
    <xf numFmtId="0" fontId="33" fillId="16" borderId="1" xfId="0" applyFont="1" applyFill="1" applyBorder="1" applyAlignment="1">
      <alignment horizontal="center" vertical="center"/>
    </xf>
    <xf numFmtId="0" fontId="3" fillId="16" borderId="5" xfId="0" applyFont="1" applyFill="1" applyBorder="1" applyAlignment="1">
      <alignment horizontal="center" vertical="center"/>
    </xf>
    <xf numFmtId="0" fontId="10" fillId="16" borderId="1" xfId="0" applyFont="1" applyFill="1" applyBorder="1" applyAlignment="1">
      <alignment vertical="center" wrapText="1"/>
    </xf>
    <xf numFmtId="4" fontId="0" fillId="16" borderId="1" xfId="0" applyNumberFormat="1" applyFill="1" applyBorder="1" applyAlignment="1">
      <alignment horizontal="center" vertical="center"/>
    </xf>
    <xf numFmtId="3" fontId="0" fillId="16" borderId="1" xfId="0" applyNumberFormat="1" applyFill="1" applyBorder="1" applyAlignment="1">
      <alignment horizontal="center" vertical="center"/>
    </xf>
    <xf numFmtId="166" fontId="18" fillId="0" borderId="0" xfId="0" applyNumberFormat="1" applyFont="1" applyAlignment="1">
      <alignment horizontal="center" vertical="center"/>
    </xf>
    <xf numFmtId="171" fontId="20" fillId="0" borderId="0" xfId="5" applyNumberFormat="1" applyFont="1" applyFill="1" applyBorder="1" applyAlignment="1">
      <alignment horizontal="center" vertical="center"/>
    </xf>
    <xf numFmtId="4" fontId="41" fillId="12" borderId="8" xfId="0" applyNumberFormat="1" applyFont="1" applyFill="1" applyBorder="1" applyAlignment="1">
      <alignment horizontal="left" vertical="center" wrapText="1"/>
    </xf>
    <xf numFmtId="0" fontId="0" fillId="15" borderId="91" xfId="0" applyFill="1" applyBorder="1"/>
    <xf numFmtId="0" fontId="22" fillId="12" borderId="53" xfId="0" applyFont="1" applyFill="1" applyBorder="1" applyAlignment="1">
      <alignment horizontal="right"/>
    </xf>
    <xf numFmtId="49" fontId="22" fillId="12" borderId="8" xfId="0" applyNumberFormat="1" applyFont="1" applyFill="1" applyBorder="1" applyAlignment="1">
      <alignment horizontal="left"/>
    </xf>
    <xf numFmtId="44" fontId="22" fillId="12" borderId="9" xfId="0" applyNumberFormat="1" applyFont="1" applyFill="1" applyBorder="1"/>
    <xf numFmtId="4" fontId="24" fillId="0" borderId="8" xfId="0" applyNumberFormat="1" applyFont="1" applyBorder="1" applyAlignment="1">
      <alignment vertical="center" wrapText="1"/>
    </xf>
    <xf numFmtId="0" fontId="0" fillId="0" borderId="0" xfId="0" applyProtection="1">
      <protection locked="0"/>
    </xf>
    <xf numFmtId="1" fontId="0" fillId="0" borderId="0" xfId="0" applyNumberFormat="1" applyProtection="1">
      <protection locked="0"/>
    </xf>
    <xf numFmtId="4" fontId="7" fillId="0" borderId="0" xfId="0" applyNumberFormat="1" applyFont="1" applyProtection="1">
      <protection locked="0"/>
    </xf>
    <xf numFmtId="1" fontId="7" fillId="0" borderId="0" xfId="0" applyNumberFormat="1" applyFont="1" applyProtection="1">
      <protection locked="0"/>
    </xf>
    <xf numFmtId="0" fontId="9" fillId="0" borderId="0" xfId="0" applyFont="1" applyAlignment="1" applyProtection="1">
      <alignment vertical="center"/>
      <protection locked="0"/>
    </xf>
    <xf numFmtId="0" fontId="8" fillId="0" borderId="0" xfId="0" applyFont="1" applyAlignment="1" applyProtection="1">
      <alignment vertical="center"/>
      <protection locked="0"/>
    </xf>
    <xf numFmtId="0" fontId="14" fillId="4" borderId="12" xfId="0" applyFont="1" applyFill="1" applyBorder="1" applyAlignment="1" applyProtection="1">
      <alignment vertical="center" wrapText="1"/>
      <protection locked="0"/>
    </xf>
    <xf numFmtId="4" fontId="15" fillId="0" borderId="0" xfId="0" applyNumberFormat="1" applyFont="1" applyAlignment="1" applyProtection="1">
      <alignment horizontal="center"/>
      <protection locked="0"/>
    </xf>
    <xf numFmtId="1" fontId="15" fillId="0" borderId="0" xfId="0" applyNumberFormat="1" applyFont="1" applyAlignment="1" applyProtection="1">
      <alignment horizontal="center"/>
      <protection locked="0"/>
    </xf>
    <xf numFmtId="44" fontId="7" fillId="8" borderId="9" xfId="2" applyFont="1" applyFill="1" applyBorder="1" applyProtection="1">
      <protection locked="0"/>
    </xf>
    <xf numFmtId="44" fontId="4" fillId="8" borderId="66" xfId="0" applyNumberFormat="1" applyFont="1" applyFill="1" applyBorder="1" applyAlignment="1" applyProtection="1">
      <alignment horizontal="center"/>
      <protection locked="0"/>
    </xf>
    <xf numFmtId="44" fontId="4" fillId="8" borderId="8" xfId="0" applyNumberFormat="1" applyFont="1" applyFill="1" applyBorder="1" applyAlignment="1" applyProtection="1">
      <alignment horizontal="center"/>
      <protection locked="0"/>
    </xf>
    <xf numFmtId="9" fontId="7" fillId="0" borderId="0" xfId="3" applyFont="1" applyProtection="1"/>
    <xf numFmtId="44" fontId="35" fillId="7" borderId="58" xfId="0" applyNumberFormat="1" applyFont="1" applyFill="1" applyBorder="1" applyAlignment="1">
      <alignment horizontal="right"/>
    </xf>
    <xf numFmtId="44" fontId="7" fillId="7" borderId="54" xfId="0" applyNumberFormat="1" applyFont="1" applyFill="1" applyBorder="1"/>
    <xf numFmtId="44" fontId="7" fillId="7" borderId="63" xfId="0" applyNumberFormat="1" applyFont="1" applyFill="1" applyBorder="1"/>
    <xf numFmtId="44" fontId="15" fillId="7" borderId="98" xfId="0" applyNumberFormat="1" applyFont="1" applyFill="1" applyBorder="1" applyAlignment="1">
      <alignment horizontal="right"/>
    </xf>
    <xf numFmtId="44" fontId="15" fillId="7" borderId="99" xfId="0" applyNumberFormat="1" applyFont="1" applyFill="1" applyBorder="1" applyAlignment="1">
      <alignment horizontal="right"/>
    </xf>
    <xf numFmtId="44" fontId="15" fillId="7" borderId="97" xfId="0" applyNumberFormat="1" applyFont="1" applyFill="1" applyBorder="1" applyAlignment="1">
      <alignment horizontal="right"/>
    </xf>
    <xf numFmtId="44" fontId="35" fillId="7" borderId="100" xfId="0" applyNumberFormat="1" applyFont="1" applyFill="1" applyBorder="1" applyAlignment="1">
      <alignment horizontal="right"/>
    </xf>
    <xf numFmtId="43" fontId="18" fillId="0" borderId="0" xfId="0" applyNumberFormat="1" applyFont="1"/>
    <xf numFmtId="0" fontId="15" fillId="6" borderId="68" xfId="0" applyFont="1" applyFill="1" applyBorder="1" applyAlignment="1" applyProtection="1">
      <alignment horizontal="right"/>
      <protection locked="0"/>
    </xf>
    <xf numFmtId="9" fontId="0" fillId="8" borderId="75" xfId="0" applyNumberFormat="1" applyFill="1" applyBorder="1" applyProtection="1">
      <protection locked="0"/>
    </xf>
    <xf numFmtId="9" fontId="0" fillId="8" borderId="103" xfId="0" applyNumberFormat="1" applyFill="1" applyBorder="1" applyProtection="1">
      <protection locked="0"/>
    </xf>
    <xf numFmtId="9" fontId="0" fillId="8" borderId="77" xfId="0" applyNumberFormat="1" applyFill="1" applyBorder="1" applyProtection="1">
      <protection locked="0"/>
    </xf>
    <xf numFmtId="9" fontId="0" fillId="8" borderId="66" xfId="0" applyNumberFormat="1" applyFill="1" applyBorder="1" applyProtection="1">
      <protection locked="0"/>
    </xf>
    <xf numFmtId="9" fontId="4" fillId="8" borderId="66" xfId="0" applyNumberFormat="1" applyFont="1" applyFill="1" applyBorder="1" applyAlignment="1" applyProtection="1">
      <alignment horizontal="center"/>
      <protection locked="0"/>
    </xf>
    <xf numFmtId="0" fontId="7" fillId="6" borderId="57" xfId="0" applyFont="1" applyFill="1" applyBorder="1" applyAlignment="1" applyProtection="1">
      <alignment horizontal="right"/>
      <protection locked="0"/>
    </xf>
    <xf numFmtId="44" fontId="0" fillId="8" borderId="67" xfId="0" applyNumberFormat="1" applyFill="1" applyBorder="1" applyProtection="1">
      <protection locked="0"/>
    </xf>
    <xf numFmtId="44" fontId="0" fillId="8" borderId="105" xfId="0" applyNumberFormat="1" applyFill="1" applyBorder="1" applyProtection="1">
      <protection locked="0"/>
    </xf>
    <xf numFmtId="44" fontId="0" fillId="8" borderId="85" xfId="0" applyNumberFormat="1" applyFill="1" applyBorder="1" applyProtection="1">
      <protection locked="0"/>
    </xf>
    <xf numFmtId="44" fontId="0" fillId="8" borderId="58" xfId="0" applyNumberFormat="1" applyFill="1" applyBorder="1" applyProtection="1">
      <protection locked="0"/>
    </xf>
    <xf numFmtId="0" fontId="0" fillId="8" borderId="67" xfId="0" applyFill="1" applyBorder="1" applyProtection="1">
      <protection locked="0"/>
    </xf>
    <xf numFmtId="9" fontId="0" fillId="8" borderId="9" xfId="0" applyNumberFormat="1" applyFill="1" applyBorder="1" applyProtection="1">
      <protection locked="0"/>
    </xf>
    <xf numFmtId="9" fontId="0" fillId="8" borderId="30" xfId="0" applyNumberFormat="1" applyFill="1" applyBorder="1" applyProtection="1">
      <protection locked="0"/>
    </xf>
    <xf numFmtId="9" fontId="0" fillId="8" borderId="7" xfId="0" applyNumberFormat="1" applyFill="1" applyBorder="1" applyProtection="1">
      <protection locked="0"/>
    </xf>
    <xf numFmtId="9" fontId="0" fillId="8" borderId="8" xfId="0" applyNumberFormat="1" applyFill="1" applyBorder="1" applyProtection="1">
      <protection locked="0"/>
    </xf>
    <xf numFmtId="0" fontId="7" fillId="8" borderId="53" xfId="0" applyFont="1" applyFill="1" applyBorder="1" applyAlignment="1" applyProtection="1">
      <alignment horizontal="right"/>
      <protection locked="0"/>
    </xf>
    <xf numFmtId="49" fontId="7" fillId="8" borderId="8" xfId="0" applyNumberFormat="1" applyFont="1" applyFill="1" applyBorder="1" applyAlignment="1" applyProtection="1">
      <alignment horizontal="left"/>
      <protection locked="0"/>
    </xf>
    <xf numFmtId="44" fontId="7" fillId="8" borderId="101" xfId="2" applyFont="1" applyFill="1" applyBorder="1" applyProtection="1">
      <protection locked="0"/>
    </xf>
    <xf numFmtId="44" fontId="7" fillId="8" borderId="7" xfId="2" applyFont="1" applyFill="1" applyBorder="1" applyProtection="1">
      <protection locked="0"/>
    </xf>
    <xf numFmtId="44" fontId="7" fillId="8" borderId="8" xfId="2" applyFont="1" applyFill="1" applyBorder="1" applyProtection="1">
      <protection locked="0"/>
    </xf>
    <xf numFmtId="44" fontId="7" fillId="8" borderId="102" xfId="2" applyFont="1" applyFill="1" applyBorder="1" applyProtection="1">
      <protection locked="0"/>
    </xf>
    <xf numFmtId="0" fontId="7" fillId="8" borderId="9" xfId="0" applyFont="1" applyFill="1" applyBorder="1" applyAlignment="1" applyProtection="1">
      <alignment horizontal="left"/>
      <protection locked="0"/>
    </xf>
    <xf numFmtId="0" fontId="7" fillId="8" borderId="102" xfId="0" applyFont="1" applyFill="1" applyBorder="1" applyAlignment="1" applyProtection="1">
      <alignment horizontal="left"/>
      <protection locked="0"/>
    </xf>
    <xf numFmtId="0" fontId="7" fillId="8" borderId="7" xfId="0" applyFont="1" applyFill="1" applyBorder="1" applyAlignment="1" applyProtection="1">
      <alignment horizontal="left"/>
      <protection locked="0"/>
    </xf>
    <xf numFmtId="43" fontId="18" fillId="0" borderId="0" xfId="0" applyNumberFormat="1" applyFont="1" applyAlignment="1">
      <alignment vertical="center"/>
    </xf>
    <xf numFmtId="3" fontId="31" fillId="12" borderId="8" xfId="0" applyNumberFormat="1" applyFont="1" applyFill="1" applyBorder="1" applyAlignment="1">
      <alignment horizontal="center" vertical="center"/>
    </xf>
    <xf numFmtId="43" fontId="20" fillId="7" borderId="1" xfId="0" applyNumberFormat="1" applyFont="1" applyFill="1" applyBorder="1" applyAlignment="1">
      <alignment vertical="center" wrapText="1"/>
    </xf>
    <xf numFmtId="10" fontId="18" fillId="0" borderId="0" xfId="3" applyNumberFormat="1" applyFont="1" applyAlignment="1">
      <alignment vertical="center"/>
    </xf>
    <xf numFmtId="0" fontId="56" fillId="0" borderId="0" xfId="0" applyFont="1" applyAlignment="1">
      <alignment vertical="center"/>
    </xf>
    <xf numFmtId="0" fontId="58" fillId="0" borderId="0" xfId="0" applyFont="1" applyAlignment="1">
      <alignment vertical="center"/>
    </xf>
    <xf numFmtId="4" fontId="31" fillId="0" borderId="0" xfId="0" applyNumberFormat="1" applyFont="1" applyAlignment="1">
      <alignment vertical="center"/>
    </xf>
    <xf numFmtId="1" fontId="31" fillId="0" borderId="0" xfId="0" applyNumberFormat="1" applyFont="1" applyAlignment="1">
      <alignment vertical="center"/>
    </xf>
    <xf numFmtId="4" fontId="31" fillId="0" borderId="0" xfId="0" applyNumberFormat="1" applyFont="1" applyAlignment="1">
      <alignment horizontal="center" vertical="center"/>
    </xf>
    <xf numFmtId="0" fontId="41" fillId="12" borderId="7" xfId="0" applyFont="1" applyFill="1" applyBorder="1" applyAlignment="1">
      <alignment horizontal="center" vertical="center"/>
    </xf>
    <xf numFmtId="0" fontId="18" fillId="0" borderId="0" xfId="0" applyFont="1" applyAlignment="1">
      <alignment vertical="top" wrapText="1"/>
    </xf>
    <xf numFmtId="0" fontId="18" fillId="0" borderId="1" xfId="0" applyFont="1" applyBorder="1" applyAlignment="1">
      <alignment vertical="top" wrapText="1"/>
    </xf>
    <xf numFmtId="0" fontId="18" fillId="0" borderId="0" xfId="0" applyFont="1" applyAlignment="1">
      <alignment vertical="top"/>
    </xf>
    <xf numFmtId="2" fontId="0" fillId="8" borderId="65" xfId="0" applyNumberFormat="1" applyFill="1" applyBorder="1" applyProtection="1">
      <protection locked="0"/>
    </xf>
    <xf numFmtId="2" fontId="4" fillId="8" borderId="102" xfId="2" applyNumberFormat="1" applyFont="1" applyFill="1" applyBorder="1" applyAlignment="1" applyProtection="1">
      <alignment horizontal="center"/>
      <protection locked="0"/>
    </xf>
    <xf numFmtId="2" fontId="0" fillId="8" borderId="9" xfId="0" applyNumberFormat="1" applyFill="1" applyBorder="1" applyAlignment="1" applyProtection="1">
      <alignment horizontal="center"/>
      <protection locked="0"/>
    </xf>
    <xf numFmtId="2" fontId="0" fillId="8" borderId="102" xfId="0" applyNumberFormat="1" applyFill="1" applyBorder="1" applyAlignment="1" applyProtection="1">
      <alignment horizontal="center"/>
      <protection locked="0"/>
    </xf>
    <xf numFmtId="2" fontId="0" fillId="8" borderId="7" xfId="0" applyNumberFormat="1" applyFill="1" applyBorder="1" applyAlignment="1" applyProtection="1">
      <alignment horizontal="center"/>
      <protection locked="0"/>
    </xf>
    <xf numFmtId="2" fontId="0" fillId="8" borderId="8" xfId="0" applyNumberFormat="1" applyFill="1" applyBorder="1" applyAlignment="1" applyProtection="1">
      <alignment horizontal="center"/>
      <protection locked="0"/>
    </xf>
    <xf numFmtId="2" fontId="4" fillId="8" borderId="9" xfId="0" applyNumberFormat="1" applyFont="1" applyFill="1" applyBorder="1" applyAlignment="1" applyProtection="1">
      <alignment horizontal="center"/>
      <protection locked="0"/>
    </xf>
    <xf numFmtId="2" fontId="4" fillId="8" borderId="102" xfId="0" applyNumberFormat="1" applyFont="1" applyFill="1" applyBorder="1" applyAlignment="1" applyProtection="1">
      <alignment horizontal="center"/>
      <protection locked="0"/>
    </xf>
    <xf numFmtId="2" fontId="4" fillId="8" borderId="7" xfId="0" applyNumberFormat="1" applyFont="1" applyFill="1" applyBorder="1" applyAlignment="1" applyProtection="1">
      <alignment horizontal="center"/>
      <protection locked="0"/>
    </xf>
    <xf numFmtId="2" fontId="4" fillId="8" borderId="8" xfId="0" applyNumberFormat="1" applyFont="1" applyFill="1" applyBorder="1" applyAlignment="1" applyProtection="1">
      <alignment horizontal="center"/>
      <protection locked="0"/>
    </xf>
    <xf numFmtId="2" fontId="0" fillId="8" borderId="72" xfId="0" applyNumberFormat="1" applyFill="1" applyBorder="1" applyProtection="1">
      <protection locked="0"/>
    </xf>
    <xf numFmtId="2" fontId="0" fillId="8" borderId="104" xfId="0" applyNumberFormat="1" applyFill="1" applyBorder="1" applyProtection="1">
      <protection locked="0"/>
    </xf>
    <xf numFmtId="2" fontId="0" fillId="8" borderId="74" xfId="0" applyNumberFormat="1" applyFill="1" applyBorder="1" applyProtection="1">
      <protection locked="0"/>
    </xf>
    <xf numFmtId="2" fontId="0" fillId="8" borderId="9" xfId="0" applyNumberFormat="1" applyFill="1" applyBorder="1" applyProtection="1">
      <protection locked="0"/>
    </xf>
    <xf numFmtId="2" fontId="0" fillId="8" borderId="101" xfId="0" applyNumberFormat="1" applyFill="1" applyBorder="1" applyProtection="1">
      <protection locked="0"/>
    </xf>
    <xf numFmtId="2" fontId="0" fillId="8" borderId="75" xfId="0" applyNumberFormat="1" applyFill="1" applyBorder="1" applyProtection="1">
      <protection locked="0"/>
    </xf>
    <xf numFmtId="2" fontId="0" fillId="8" borderId="103" xfId="0" applyNumberFormat="1" applyFill="1" applyBorder="1" applyProtection="1">
      <protection locked="0"/>
    </xf>
    <xf numFmtId="2" fontId="0" fillId="8" borderId="77" xfId="0" applyNumberFormat="1" applyFill="1" applyBorder="1" applyProtection="1">
      <protection locked="0"/>
    </xf>
    <xf numFmtId="2" fontId="0" fillId="8" borderId="66" xfId="0" applyNumberFormat="1" applyFill="1" applyBorder="1" applyProtection="1">
      <protection locked="0"/>
    </xf>
    <xf numFmtId="2" fontId="4" fillId="8" borderId="66" xfId="0" applyNumberFormat="1" applyFont="1" applyFill="1" applyBorder="1" applyAlignment="1" applyProtection="1">
      <alignment horizontal="center"/>
      <protection locked="0"/>
    </xf>
    <xf numFmtId="2" fontId="4" fillId="8" borderId="75" xfId="0" applyNumberFormat="1" applyFont="1" applyFill="1" applyBorder="1" applyAlignment="1" applyProtection="1">
      <alignment horizontal="center"/>
      <protection locked="0"/>
    </xf>
    <xf numFmtId="2" fontId="0" fillId="8" borderId="67" xfId="0" applyNumberFormat="1" applyFill="1" applyBorder="1" applyProtection="1">
      <protection locked="0"/>
    </xf>
    <xf numFmtId="2" fontId="0" fillId="8" borderId="105" xfId="0" applyNumberFormat="1" applyFill="1" applyBorder="1" applyProtection="1">
      <protection locked="0"/>
    </xf>
    <xf numFmtId="2" fontId="0" fillId="8" borderId="85" xfId="0" applyNumberFormat="1" applyFill="1" applyBorder="1" applyProtection="1">
      <protection locked="0"/>
    </xf>
    <xf numFmtId="2" fontId="0" fillId="8" borderId="58" xfId="0" applyNumberFormat="1" applyFill="1" applyBorder="1" applyProtection="1">
      <protection locked="0"/>
    </xf>
    <xf numFmtId="2" fontId="0" fillId="8" borderId="30" xfId="0" applyNumberFormat="1" applyFill="1" applyBorder="1" applyProtection="1">
      <protection locked="0"/>
    </xf>
    <xf numFmtId="2" fontId="0" fillId="8" borderId="7" xfId="0" applyNumberFormat="1" applyFill="1" applyBorder="1" applyProtection="1">
      <protection locked="0"/>
    </xf>
    <xf numFmtId="2" fontId="0" fillId="8" borderId="8" xfId="0" applyNumberFormat="1" applyFill="1" applyBorder="1" applyProtection="1">
      <protection locked="0"/>
    </xf>
    <xf numFmtId="172" fontId="24" fillId="8" borderId="8" xfId="5" applyNumberFormat="1" applyFont="1" applyFill="1" applyBorder="1" applyAlignment="1" applyProtection="1">
      <alignment horizontal="left" vertical="center"/>
      <protection locked="0"/>
    </xf>
    <xf numFmtId="44" fontId="18" fillId="0" borderId="8" xfId="0" applyNumberFormat="1" applyFont="1" applyBorder="1" applyAlignment="1">
      <alignment horizontal="right" vertical="center"/>
    </xf>
    <xf numFmtId="3" fontId="18" fillId="0" borderId="8" xfId="0" applyNumberFormat="1" applyFont="1" applyBorder="1" applyAlignment="1">
      <alignment horizontal="center" vertical="center"/>
    </xf>
    <xf numFmtId="9" fontId="18" fillId="0" borderId="8" xfId="0" applyNumberFormat="1" applyFont="1" applyBorder="1" applyAlignment="1">
      <alignment horizontal="center" vertical="center"/>
    </xf>
    <xf numFmtId="44" fontId="18" fillId="0" borderId="8" xfId="5" applyNumberFormat="1" applyFont="1" applyFill="1" applyBorder="1" applyAlignment="1">
      <alignment horizontal="right" vertical="center"/>
    </xf>
    <xf numFmtId="10" fontId="11" fillId="0" borderId="8" xfId="3" applyNumberFormat="1" applyFont="1" applyFill="1" applyBorder="1" applyAlignment="1">
      <alignment horizontal="right" vertical="center"/>
    </xf>
    <xf numFmtId="0" fontId="7" fillId="8" borderId="70" xfId="0" applyFont="1" applyFill="1" applyBorder="1" applyAlignment="1" applyProtection="1">
      <alignment horizontal="right"/>
      <protection locked="0"/>
    </xf>
    <xf numFmtId="0" fontId="18" fillId="0" borderId="0" xfId="0" applyFont="1" applyAlignment="1">
      <alignment horizontal="left" vertical="center"/>
    </xf>
    <xf numFmtId="43" fontId="18" fillId="0" borderId="0" xfId="5" applyFont="1" applyBorder="1" applyAlignment="1">
      <alignment horizontal="center" vertical="center"/>
    </xf>
    <xf numFmtId="0" fontId="60" fillId="0" borderId="0" xfId="4" applyFont="1" applyBorder="1" applyAlignment="1">
      <alignment vertical="center"/>
    </xf>
    <xf numFmtId="1" fontId="60" fillId="0" borderId="0" xfId="4" applyNumberFormat="1" applyFont="1" applyBorder="1" applyAlignment="1">
      <alignment vertical="center"/>
    </xf>
    <xf numFmtId="0" fontId="18" fillId="0" borderId="0" xfId="0" applyFont="1" applyAlignment="1">
      <alignment horizontal="left" vertical="center" wrapText="1"/>
    </xf>
    <xf numFmtId="0" fontId="16" fillId="0" borderId="49" xfId="0" applyFont="1" applyBorder="1" applyAlignment="1">
      <alignment horizontal="left" vertical="center"/>
    </xf>
    <xf numFmtId="0" fontId="18" fillId="0" borderId="49" xfId="0" applyFont="1" applyBorder="1" applyAlignment="1">
      <alignment horizontal="left" vertical="center" wrapText="1"/>
    </xf>
    <xf numFmtId="0" fontId="18" fillId="0" borderId="49" xfId="0" applyFont="1" applyBorder="1" applyAlignment="1">
      <alignment horizontal="left" vertical="center"/>
    </xf>
    <xf numFmtId="43" fontId="18" fillId="0" borderId="49" xfId="5" applyFont="1" applyBorder="1" applyAlignment="1">
      <alignment horizontal="center" vertical="center"/>
    </xf>
    <xf numFmtId="166" fontId="18" fillId="0" borderId="0" xfId="5" applyNumberFormat="1" applyFont="1" applyBorder="1" applyAlignment="1">
      <alignment vertical="center"/>
    </xf>
    <xf numFmtId="0" fontId="18" fillId="0" borderId="10" xfId="0" applyFont="1" applyBorder="1" applyAlignment="1">
      <alignment horizontal="left" vertical="center"/>
    </xf>
    <xf numFmtId="0" fontId="18" fillId="0" borderId="10" xfId="0" applyFont="1" applyBorder="1" applyAlignment="1">
      <alignment horizontal="center" vertical="center"/>
    </xf>
    <xf numFmtId="173" fontId="18" fillId="0" borderId="10" xfId="3" applyNumberFormat="1" applyFont="1" applyFill="1" applyBorder="1" applyAlignment="1">
      <alignment horizontal="center" vertical="center"/>
    </xf>
    <xf numFmtId="4" fontId="31" fillId="15" borderId="6" xfId="0" applyNumberFormat="1" applyFont="1" applyFill="1" applyBorder="1" applyAlignment="1">
      <alignment vertical="center" wrapText="1"/>
    </xf>
    <xf numFmtId="4" fontId="16" fillId="8" borderId="36" xfId="0" applyNumberFormat="1" applyFont="1" applyFill="1" applyBorder="1" applyAlignment="1" applyProtection="1">
      <alignment vertical="center" wrapText="1"/>
      <protection locked="0"/>
    </xf>
    <xf numFmtId="4" fontId="16" fillId="8" borderId="6" xfId="0" applyNumberFormat="1" applyFont="1" applyFill="1" applyBorder="1" applyAlignment="1" applyProtection="1">
      <alignment vertical="center" wrapText="1"/>
      <protection locked="0"/>
    </xf>
    <xf numFmtId="4" fontId="16" fillId="8" borderId="43" xfId="0" applyNumberFormat="1" applyFont="1" applyFill="1" applyBorder="1" applyAlignment="1" applyProtection="1">
      <alignment vertical="center" wrapText="1"/>
      <protection locked="0"/>
    </xf>
    <xf numFmtId="4" fontId="16" fillId="8" borderId="8" xfId="0" applyNumberFormat="1" applyFont="1" applyFill="1" applyBorder="1" applyAlignment="1" applyProtection="1">
      <alignment vertical="center" wrapText="1"/>
      <protection locked="0"/>
    </xf>
    <xf numFmtId="4" fontId="15" fillId="16" borderId="34" xfId="0" applyNumberFormat="1" applyFont="1" applyFill="1" applyBorder="1" applyAlignment="1">
      <alignment vertical="center"/>
    </xf>
    <xf numFmtId="4" fontId="15" fillId="16" borderId="29" xfId="0" applyNumberFormat="1" applyFont="1" applyFill="1" applyBorder="1" applyAlignment="1">
      <alignment vertical="center"/>
    </xf>
    <xf numFmtId="4" fontId="15" fillId="16" borderId="28" xfId="0" applyNumberFormat="1" applyFont="1" applyFill="1" applyBorder="1" applyAlignment="1">
      <alignment vertical="center"/>
    </xf>
    <xf numFmtId="4" fontId="16" fillId="8" borderId="9" xfId="0" applyNumberFormat="1" applyFont="1" applyFill="1" applyBorder="1" applyAlignment="1" applyProtection="1">
      <alignment vertical="center" wrapText="1"/>
      <protection locked="0"/>
    </xf>
    <xf numFmtId="4" fontId="16" fillId="8" borderId="7" xfId="0" applyNumberFormat="1" applyFont="1" applyFill="1" applyBorder="1" applyAlignment="1" applyProtection="1">
      <alignment vertical="center" wrapText="1"/>
      <protection locked="0"/>
    </xf>
    <xf numFmtId="4" fontId="15" fillId="16" borderId="8" xfId="0" applyNumberFormat="1" applyFont="1" applyFill="1" applyBorder="1" applyAlignment="1">
      <alignment horizontal="center" vertical="center"/>
    </xf>
    <xf numFmtId="10" fontId="15" fillId="16" borderId="8" xfId="3" applyNumberFormat="1" applyFont="1" applyFill="1" applyBorder="1" applyAlignment="1">
      <alignment horizontal="center" vertical="center"/>
    </xf>
    <xf numFmtId="10" fontId="31" fillId="15" borderId="8" xfId="3" applyNumberFormat="1" applyFont="1" applyFill="1" applyBorder="1" applyAlignment="1">
      <alignment vertical="center" wrapText="1"/>
    </xf>
    <xf numFmtId="175" fontId="31" fillId="15" borderId="8" xfId="3" applyNumberFormat="1" applyFont="1" applyFill="1" applyBorder="1" applyAlignment="1">
      <alignment vertical="center" wrapText="1"/>
    </xf>
    <xf numFmtId="176" fontId="31" fillId="15" borderId="8" xfId="3" applyNumberFormat="1" applyFont="1" applyFill="1" applyBorder="1" applyAlignment="1">
      <alignment vertical="center" wrapText="1"/>
    </xf>
    <xf numFmtId="4" fontId="16" fillId="8" borderId="8" xfId="0" applyNumberFormat="1" applyFont="1" applyFill="1" applyBorder="1" applyAlignment="1" applyProtection="1">
      <alignment horizontal="center" vertical="center" wrapText="1"/>
      <protection locked="0"/>
    </xf>
    <xf numFmtId="10" fontId="31" fillId="15" borderId="8" xfId="3" applyNumberFormat="1" applyFont="1" applyFill="1" applyBorder="1" applyAlignment="1">
      <alignment horizontal="center" vertical="center" wrapText="1"/>
    </xf>
    <xf numFmtId="176" fontId="31" fillId="15" borderId="8" xfId="3" applyNumberFormat="1" applyFont="1" applyFill="1" applyBorder="1" applyAlignment="1">
      <alignment horizontal="center" vertical="center" wrapText="1"/>
    </xf>
    <xf numFmtId="3" fontId="15" fillId="16" borderId="8" xfId="0" applyNumberFormat="1" applyFont="1" applyFill="1" applyBorder="1" applyAlignment="1">
      <alignment horizontal="center" vertical="center"/>
    </xf>
    <xf numFmtId="174" fontId="15" fillId="16" borderId="8" xfId="0" applyNumberFormat="1" applyFont="1" applyFill="1" applyBorder="1" applyAlignment="1">
      <alignment horizontal="center" vertical="center"/>
    </xf>
    <xf numFmtId="166" fontId="31" fillId="0" borderId="0" xfId="5" applyNumberFormat="1" applyFont="1" applyAlignment="1">
      <alignment vertical="center"/>
    </xf>
    <xf numFmtId="1" fontId="31" fillId="15" borderId="6" xfId="0" applyNumberFormat="1" applyFont="1" applyFill="1" applyBorder="1" applyAlignment="1">
      <alignment horizontal="center" vertical="center" wrapText="1"/>
    </xf>
    <xf numFmtId="1" fontId="15" fillId="16" borderId="8" xfId="0" applyNumberFormat="1" applyFont="1" applyFill="1" applyBorder="1" applyAlignment="1">
      <alignment horizontal="center" vertical="center"/>
    </xf>
    <xf numFmtId="1" fontId="31" fillId="15" borderId="8" xfId="0" applyNumberFormat="1" applyFont="1" applyFill="1" applyBorder="1" applyAlignment="1">
      <alignment horizontal="center" vertical="center" wrapText="1"/>
    </xf>
    <xf numFmtId="168" fontId="61" fillId="15" borderId="8" xfId="5" applyNumberFormat="1" applyFont="1" applyFill="1" applyBorder="1" applyAlignment="1">
      <alignment horizontal="center" vertical="center"/>
    </xf>
    <xf numFmtId="168" fontId="31" fillId="15" borderId="8" xfId="5" applyNumberFormat="1" applyFont="1" applyFill="1" applyBorder="1" applyAlignment="1">
      <alignment horizontal="center" vertical="center"/>
    </xf>
    <xf numFmtId="0" fontId="15" fillId="0" borderId="0" xfId="0" applyFont="1" applyAlignment="1">
      <alignment horizontal="center" vertical="center"/>
    </xf>
    <xf numFmtId="0" fontId="15" fillId="0" borderId="109" xfId="0" applyFont="1" applyBorder="1" applyAlignment="1">
      <alignment horizontal="center" vertical="center"/>
    </xf>
    <xf numFmtId="0" fontId="13" fillId="12" borderId="52" xfId="0" applyFont="1" applyFill="1" applyBorder="1" applyAlignment="1">
      <alignment vertical="center"/>
    </xf>
    <xf numFmtId="0" fontId="13" fillId="12" borderId="38" xfId="0" applyFont="1" applyFill="1" applyBorder="1" applyAlignment="1">
      <alignment vertical="center"/>
    </xf>
    <xf numFmtId="0" fontId="13" fillId="12" borderId="39" xfId="0" applyFont="1" applyFill="1" applyBorder="1" applyAlignment="1">
      <alignment vertical="center"/>
    </xf>
    <xf numFmtId="0" fontId="13" fillId="12" borderId="29" xfId="0" applyFont="1" applyFill="1" applyBorder="1" applyAlignment="1">
      <alignment vertical="center"/>
    </xf>
    <xf numFmtId="0" fontId="13" fillId="12" borderId="28" xfId="0" applyFont="1" applyFill="1" applyBorder="1" applyAlignment="1">
      <alignment vertical="center"/>
    </xf>
    <xf numFmtId="0" fontId="15" fillId="0" borderId="10" xfId="0" applyFont="1" applyBorder="1" applyAlignment="1">
      <alignment vertical="center"/>
    </xf>
    <xf numFmtId="0" fontId="15" fillId="0" borderId="0" xfId="0" applyFont="1" applyAlignment="1">
      <alignment vertical="center"/>
    </xf>
    <xf numFmtId="0" fontId="7" fillId="8" borderId="8" xfId="0" applyFont="1" applyFill="1" applyBorder="1" applyAlignment="1" applyProtection="1">
      <alignment horizontal="left"/>
      <protection locked="0"/>
    </xf>
    <xf numFmtId="0" fontId="13" fillId="12" borderId="27" xfId="0" applyFont="1" applyFill="1" applyBorder="1" applyAlignment="1">
      <alignment vertical="center"/>
    </xf>
    <xf numFmtId="0" fontId="18" fillId="0" borderId="0" xfId="0" applyFont="1" applyAlignment="1">
      <alignment horizontal="justify" vertical="center" wrapText="1"/>
    </xf>
    <xf numFmtId="0" fontId="15" fillId="0" borderId="1" xfId="0" applyFont="1" applyBorder="1" applyAlignment="1">
      <alignment horizontal="left" vertical="top" wrapText="1"/>
    </xf>
    <xf numFmtId="0" fontId="22" fillId="0" borderId="86" xfId="0" applyFont="1" applyBorder="1" applyAlignment="1">
      <alignment horizontal="left" vertical="center" wrapText="1"/>
    </xf>
    <xf numFmtId="0" fontId="22" fillId="0" borderId="88" xfId="0" applyFont="1" applyBorder="1" applyAlignment="1">
      <alignment horizontal="left" vertical="center" wrapText="1"/>
    </xf>
    <xf numFmtId="0" fontId="22" fillId="0" borderId="90" xfId="0" applyFont="1" applyBorder="1" applyAlignment="1">
      <alignment horizontal="left" vertical="center" wrapText="1"/>
    </xf>
    <xf numFmtId="0" fontId="22" fillId="0" borderId="1" xfId="0" applyFont="1" applyBorder="1" applyAlignment="1">
      <alignment horizontal="left" wrapText="1"/>
    </xf>
    <xf numFmtId="4" fontId="11" fillId="16" borderId="0" xfId="0" applyNumberFormat="1" applyFont="1" applyFill="1" applyAlignment="1">
      <alignment horizontal="center" vertical="center"/>
    </xf>
    <xf numFmtId="4" fontId="3" fillId="16" borderId="0" xfId="0" applyNumberFormat="1" applyFont="1" applyFill="1" applyAlignment="1">
      <alignment horizontal="center" vertical="center"/>
    </xf>
    <xf numFmtId="4" fontId="3" fillId="16" borderId="84" xfId="0" applyNumberFormat="1" applyFont="1" applyFill="1" applyBorder="1" applyAlignment="1">
      <alignment horizontal="center" vertical="center"/>
    </xf>
    <xf numFmtId="4" fontId="7" fillId="0" borderId="0" xfId="0" applyNumberFormat="1" applyFont="1" applyAlignment="1">
      <alignment horizontal="left"/>
    </xf>
    <xf numFmtId="4" fontId="27" fillId="0" borderId="0" xfId="0" applyNumberFormat="1" applyFont="1" applyAlignment="1">
      <alignment horizontal="center"/>
    </xf>
    <xf numFmtId="4" fontId="7" fillId="0" borderId="0" xfId="0" applyNumberFormat="1" applyFont="1" applyAlignment="1">
      <alignment horizontal="center"/>
    </xf>
    <xf numFmtId="4" fontId="22" fillId="2" borderId="35" xfId="0" applyNumberFormat="1" applyFont="1" applyFill="1" applyBorder="1" applyAlignment="1">
      <alignment vertical="center"/>
    </xf>
    <xf numFmtId="4" fontId="22" fillId="2" borderId="6" xfId="0" applyNumberFormat="1" applyFont="1" applyFill="1" applyBorder="1" applyAlignment="1">
      <alignment vertical="center"/>
    </xf>
    <xf numFmtId="4" fontId="24" fillId="2" borderId="36" xfId="0" applyNumberFormat="1" applyFont="1" applyFill="1" applyBorder="1" applyAlignment="1">
      <alignment horizontal="center" vertical="center" wrapText="1"/>
    </xf>
    <xf numFmtId="4" fontId="24" fillId="2" borderId="45" xfId="0" applyNumberFormat="1" applyFont="1" applyFill="1" applyBorder="1" applyAlignment="1">
      <alignment horizontal="center" vertical="center" wrapText="1"/>
    </xf>
    <xf numFmtId="0" fontId="26" fillId="8" borderId="6" xfId="0" applyFont="1" applyFill="1" applyBorder="1" applyAlignment="1" applyProtection="1">
      <alignment horizontal="center" vertical="center" wrapText="1"/>
      <protection locked="0"/>
    </xf>
    <xf numFmtId="0" fontId="26" fillId="8" borderId="45" xfId="0" applyFont="1" applyFill="1" applyBorder="1" applyAlignment="1" applyProtection="1">
      <alignment horizontal="center" vertical="center" wrapText="1"/>
      <protection locked="0"/>
    </xf>
    <xf numFmtId="4" fontId="16" fillId="8" borderId="36" xfId="0" applyNumberFormat="1" applyFont="1" applyFill="1" applyBorder="1" applyAlignment="1" applyProtection="1">
      <alignment horizontal="left" vertical="center" wrapText="1"/>
      <protection locked="0"/>
    </xf>
    <xf numFmtId="4" fontId="16" fillId="8" borderId="6" xfId="0" applyNumberFormat="1" applyFont="1" applyFill="1" applyBorder="1" applyAlignment="1" applyProtection="1">
      <alignment horizontal="left" vertical="center" wrapText="1"/>
      <protection locked="0"/>
    </xf>
    <xf numFmtId="4" fontId="16" fillId="8" borderId="43" xfId="0" applyNumberFormat="1" applyFont="1" applyFill="1" applyBorder="1" applyAlignment="1" applyProtection="1">
      <alignment horizontal="left" vertical="center" wrapText="1"/>
      <protection locked="0"/>
    </xf>
    <xf numFmtId="4" fontId="7" fillId="0" borderId="35" xfId="0" applyNumberFormat="1" applyFont="1" applyBorder="1" applyAlignment="1">
      <alignment vertical="center"/>
    </xf>
    <xf numFmtId="4" fontId="7" fillId="0" borderId="6" xfId="0" applyNumberFormat="1" applyFont="1" applyBorder="1" applyAlignment="1">
      <alignment vertical="center"/>
    </xf>
    <xf numFmtId="9" fontId="31" fillId="15" borderId="36" xfId="3" applyFont="1" applyFill="1" applyBorder="1" applyAlignment="1">
      <alignment horizontal="center" vertical="center" wrapText="1"/>
    </xf>
    <xf numFmtId="9" fontId="31" fillId="15" borderId="6" xfId="3" applyFont="1" applyFill="1" applyBorder="1" applyAlignment="1">
      <alignment horizontal="center" vertical="center" wrapText="1"/>
    </xf>
    <xf numFmtId="4" fontId="31" fillId="15" borderId="40" xfId="0" applyNumberFormat="1" applyFont="1" applyFill="1" applyBorder="1" applyAlignment="1">
      <alignment horizontal="center" vertical="center" wrapText="1"/>
    </xf>
    <xf numFmtId="4" fontId="31" fillId="15" borderId="41" xfId="0" applyNumberFormat="1" applyFont="1" applyFill="1" applyBorder="1" applyAlignment="1">
      <alignment horizontal="center" vertical="center" wrapText="1"/>
    </xf>
    <xf numFmtId="4" fontId="31" fillId="15" borderId="42" xfId="0" applyNumberFormat="1" applyFont="1" applyFill="1" applyBorder="1" applyAlignment="1">
      <alignment horizontal="center" vertical="center" wrapText="1"/>
    </xf>
    <xf numFmtId="4" fontId="16" fillId="8" borderId="37" xfId="0" applyNumberFormat="1" applyFont="1" applyFill="1" applyBorder="1" applyAlignment="1" applyProtection="1">
      <alignment horizontal="center" vertical="center" wrapText="1"/>
      <protection locked="0"/>
    </xf>
    <xf numFmtId="4" fontId="16" fillId="8" borderId="38" xfId="0" applyNumberFormat="1" applyFont="1" applyFill="1" applyBorder="1" applyAlignment="1" applyProtection="1">
      <alignment horizontal="center" vertical="center" wrapText="1"/>
      <protection locked="0"/>
    </xf>
    <xf numFmtId="4" fontId="16" fillId="8" borderId="39" xfId="0" applyNumberFormat="1" applyFont="1" applyFill="1" applyBorder="1" applyAlignment="1" applyProtection="1">
      <alignment horizontal="center" vertical="center" wrapText="1"/>
      <protection locked="0"/>
    </xf>
    <xf numFmtId="4" fontId="24" fillId="0" borderId="36" xfId="0" applyNumberFormat="1" applyFont="1" applyBorder="1" applyAlignment="1">
      <alignment horizontal="center" vertical="center" wrapText="1"/>
    </xf>
    <xf numFmtId="4" fontId="24" fillId="0" borderId="45" xfId="0" applyNumberFormat="1" applyFont="1" applyBorder="1" applyAlignment="1">
      <alignment horizontal="center" vertical="center" wrapText="1"/>
    </xf>
    <xf numFmtId="0" fontId="31" fillId="15" borderId="6" xfId="0" applyFont="1" applyFill="1" applyBorder="1" applyAlignment="1">
      <alignment horizontal="center" vertical="center" wrapText="1"/>
    </xf>
    <xf numFmtId="0" fontId="31" fillId="15" borderId="45" xfId="0" applyFont="1" applyFill="1" applyBorder="1" applyAlignment="1">
      <alignment horizontal="center" vertical="center" wrapText="1"/>
    </xf>
    <xf numFmtId="4" fontId="24" fillId="0" borderId="37" xfId="0" applyNumberFormat="1" applyFont="1" applyBorder="1" applyAlignment="1">
      <alignment horizontal="center" vertical="center" wrapText="1"/>
    </xf>
    <xf numFmtId="4" fontId="24" fillId="0" borderId="47" xfId="0" applyNumberFormat="1" applyFont="1" applyBorder="1" applyAlignment="1">
      <alignment horizontal="center" vertical="center" wrapText="1"/>
    </xf>
    <xf numFmtId="0" fontId="26" fillId="8" borderId="38" xfId="0" applyFont="1" applyFill="1" applyBorder="1" applyAlignment="1" applyProtection="1">
      <alignment horizontal="center" vertical="center" wrapText="1"/>
      <protection locked="0"/>
    </xf>
    <xf numFmtId="0" fontId="26" fillId="8" borderId="47" xfId="0" applyFont="1" applyFill="1" applyBorder="1" applyAlignment="1" applyProtection="1">
      <alignment horizontal="center" vertical="center" wrapText="1"/>
      <protection locked="0"/>
    </xf>
    <xf numFmtId="4" fontId="26" fillId="8" borderId="6" xfId="0" applyNumberFormat="1" applyFont="1" applyFill="1" applyBorder="1" applyAlignment="1" applyProtection="1">
      <alignment horizontal="center" vertical="center" wrapText="1"/>
      <protection locked="0"/>
    </xf>
    <xf numFmtId="4" fontId="26" fillId="8" borderId="45" xfId="0" applyNumberFormat="1" applyFont="1" applyFill="1" applyBorder="1" applyAlignment="1" applyProtection="1">
      <alignment horizontal="center" vertical="center" wrapText="1"/>
      <protection locked="0"/>
    </xf>
    <xf numFmtId="4" fontId="16" fillId="15" borderId="36" xfId="0" applyNumberFormat="1" applyFont="1" applyFill="1" applyBorder="1" applyAlignment="1">
      <alignment horizontal="center" vertical="center" wrapText="1"/>
    </xf>
    <xf numFmtId="4" fontId="16" fillId="15" borderId="6" xfId="0" applyNumberFormat="1" applyFont="1" applyFill="1" applyBorder="1" applyAlignment="1">
      <alignment horizontal="center" vertical="center" wrapText="1"/>
    </xf>
    <xf numFmtId="4" fontId="16" fillId="15" borderId="43" xfId="0" applyNumberFormat="1" applyFont="1" applyFill="1" applyBorder="1" applyAlignment="1">
      <alignment horizontal="center" vertical="center" wrapText="1"/>
    </xf>
    <xf numFmtId="0" fontId="9" fillId="0" borderId="0" xfId="0" applyFont="1" applyAlignment="1" applyProtection="1">
      <alignment horizontal="center" vertical="center"/>
      <protection locked="0"/>
    </xf>
    <xf numFmtId="0" fontId="14" fillId="16" borderId="27" xfId="0" applyFont="1" applyFill="1" applyBorder="1" applyAlignment="1" applyProtection="1">
      <alignment horizontal="center" vertical="center" wrapText="1"/>
      <protection locked="0"/>
    </xf>
    <xf numFmtId="0" fontId="14" fillId="16" borderId="29" xfId="0" applyFont="1" applyFill="1" applyBorder="1" applyAlignment="1" applyProtection="1">
      <alignment horizontal="center" vertical="center" wrapText="1"/>
      <protection locked="0"/>
    </xf>
    <xf numFmtId="0" fontId="14" fillId="16" borderId="28" xfId="0" applyFont="1" applyFill="1" applyBorder="1" applyAlignment="1" applyProtection="1">
      <alignment horizontal="center" vertical="center" wrapText="1"/>
      <protection locked="0"/>
    </xf>
    <xf numFmtId="4" fontId="15" fillId="16" borderId="27" xfId="0" applyNumberFormat="1" applyFont="1" applyFill="1" applyBorder="1" applyAlignment="1" applyProtection="1">
      <alignment horizontal="center" vertical="center"/>
      <protection locked="0"/>
    </xf>
    <xf numFmtId="4" fontId="15" fillId="16" borderId="29" xfId="0" applyNumberFormat="1" applyFont="1" applyFill="1" applyBorder="1" applyAlignment="1" applyProtection="1">
      <alignment horizontal="center" vertical="center"/>
      <protection locked="0"/>
    </xf>
    <xf numFmtId="4" fontId="15" fillId="16" borderId="34" xfId="0" applyNumberFormat="1" applyFont="1" applyFill="1" applyBorder="1" applyAlignment="1" applyProtection="1">
      <alignment horizontal="center" vertical="center"/>
      <protection locked="0"/>
    </xf>
    <xf numFmtId="4" fontId="15" fillId="16" borderId="28" xfId="0" applyNumberFormat="1" applyFont="1" applyFill="1" applyBorder="1" applyAlignment="1" applyProtection="1">
      <alignment horizontal="center" vertical="center"/>
      <protection locked="0"/>
    </xf>
    <xf numFmtId="4" fontId="16" fillId="15" borderId="36" xfId="0" applyNumberFormat="1" applyFont="1" applyFill="1" applyBorder="1" applyAlignment="1">
      <alignment horizontal="left" vertical="center" wrapText="1"/>
    </xf>
    <xf numFmtId="4" fontId="16" fillId="15" borderId="6" xfId="0" applyNumberFormat="1" applyFont="1" applyFill="1" applyBorder="1" applyAlignment="1">
      <alignment horizontal="left" vertical="center" wrapText="1"/>
    </xf>
    <xf numFmtId="4" fontId="16" fillId="15" borderId="43" xfId="0" applyNumberFormat="1" applyFont="1" applyFill="1" applyBorder="1" applyAlignment="1">
      <alignment horizontal="left" vertical="center" wrapText="1"/>
    </xf>
    <xf numFmtId="4" fontId="7" fillId="0" borderId="35" xfId="0" applyNumberFormat="1" applyFont="1" applyBorder="1" applyAlignment="1">
      <alignment vertical="center" wrapText="1"/>
    </xf>
    <xf numFmtId="4" fontId="7" fillId="0" borderId="6" xfId="0" applyNumberFormat="1" applyFont="1" applyBorder="1" applyAlignment="1">
      <alignment vertical="center" wrapText="1"/>
    </xf>
    <xf numFmtId="4" fontId="15" fillId="16" borderId="27" xfId="0" applyNumberFormat="1" applyFont="1" applyFill="1" applyBorder="1" applyAlignment="1">
      <alignment horizontal="center" vertical="center"/>
    </xf>
    <xf numFmtId="4" fontId="15" fillId="16" borderId="29" xfId="0" applyNumberFormat="1" applyFont="1" applyFill="1" applyBorder="1" applyAlignment="1">
      <alignment horizontal="center" vertical="center"/>
    </xf>
    <xf numFmtId="4" fontId="15" fillId="16" borderId="34" xfId="0" applyNumberFormat="1" applyFont="1" applyFill="1" applyBorder="1" applyAlignment="1">
      <alignment horizontal="center" vertical="center"/>
    </xf>
    <xf numFmtId="4" fontId="26" fillId="8" borderId="38" xfId="0" applyNumberFormat="1" applyFont="1" applyFill="1" applyBorder="1" applyAlignment="1" applyProtection="1">
      <alignment horizontal="center" vertical="center" wrapText="1"/>
      <protection locked="0"/>
    </xf>
    <xf numFmtId="4" fontId="26" fillId="8" borderId="47" xfId="0" applyNumberFormat="1" applyFont="1" applyFill="1" applyBorder="1" applyAlignment="1" applyProtection="1">
      <alignment horizontal="center" vertical="center" wrapText="1"/>
      <protection locked="0"/>
    </xf>
    <xf numFmtId="0" fontId="15" fillId="2" borderId="108" xfId="0" applyFont="1" applyFill="1" applyBorder="1" applyAlignment="1">
      <alignment horizontal="center" vertical="center"/>
    </xf>
    <xf numFmtId="0" fontId="15" fillId="2" borderId="85" xfId="0" applyFont="1" applyFill="1" applyBorder="1" applyAlignment="1">
      <alignment horizontal="center" vertical="center"/>
    </xf>
    <xf numFmtId="0" fontId="15" fillId="16" borderId="0" xfId="0" applyFont="1" applyFill="1" applyAlignment="1">
      <alignment horizontal="center" vertical="center" textRotation="255"/>
    </xf>
    <xf numFmtId="0" fontId="15" fillId="2" borderId="35" xfId="0" applyFont="1" applyFill="1" applyBorder="1" applyAlignment="1">
      <alignment horizontal="center" vertical="center"/>
    </xf>
    <xf numFmtId="0" fontId="15" fillId="2" borderId="7" xfId="0" applyFont="1" applyFill="1" applyBorder="1" applyAlignment="1">
      <alignment horizontal="center" vertical="center"/>
    </xf>
    <xf numFmtId="0" fontId="15" fillId="0" borderId="44" xfId="0" applyFont="1" applyBorder="1" applyAlignment="1">
      <alignment horizontal="center" vertical="center"/>
    </xf>
    <xf numFmtId="0" fontId="15" fillId="0" borderId="93" xfId="0" applyFont="1" applyBorder="1" applyAlignment="1">
      <alignment horizontal="center" vertical="center"/>
    </xf>
    <xf numFmtId="0" fontId="13" fillId="12" borderId="52" xfId="0" applyFont="1" applyFill="1" applyBorder="1" applyAlignment="1">
      <alignment horizontal="center" vertical="center"/>
    </xf>
    <xf numFmtId="0" fontId="13" fillId="12" borderId="38" xfId="0" applyFont="1" applyFill="1" applyBorder="1" applyAlignment="1">
      <alignment horizontal="center" vertical="center"/>
    </xf>
    <xf numFmtId="0" fontId="13" fillId="12" borderId="39" xfId="0" applyFont="1" applyFill="1" applyBorder="1" applyAlignment="1">
      <alignment horizontal="center" vertical="center"/>
    </xf>
    <xf numFmtId="0" fontId="13" fillId="12" borderId="27" xfId="0" applyFont="1" applyFill="1" applyBorder="1" applyAlignment="1">
      <alignment horizontal="center" vertical="center" wrapText="1"/>
    </xf>
    <xf numFmtId="0" fontId="13" fillId="12" borderId="29" xfId="0" applyFont="1" applyFill="1" applyBorder="1" applyAlignment="1">
      <alignment horizontal="center" vertical="center"/>
    </xf>
    <xf numFmtId="0" fontId="13" fillId="12" borderId="28" xfId="0" applyFont="1" applyFill="1" applyBorder="1" applyAlignment="1">
      <alignment horizontal="center" vertical="center"/>
    </xf>
    <xf numFmtId="0" fontId="15" fillId="0" borderId="0" xfId="0" applyFont="1" applyAlignment="1">
      <alignment horizontal="center" vertical="center"/>
    </xf>
    <xf numFmtId="0" fontId="16" fillId="0" borderId="86" xfId="0" applyFont="1" applyBorder="1" applyAlignment="1">
      <alignment horizontal="left" vertical="top" wrapText="1"/>
    </xf>
    <xf numFmtId="0" fontId="16" fillId="0" borderId="25" xfId="0" applyFont="1" applyBorder="1" applyAlignment="1">
      <alignment horizontal="left" vertical="top" wrapText="1"/>
    </xf>
    <xf numFmtId="0" fontId="16" fillId="0" borderId="87" xfId="0" applyFont="1" applyBorder="1" applyAlignment="1">
      <alignment horizontal="left" vertical="top" wrapText="1"/>
    </xf>
    <xf numFmtId="0" fontId="16" fillId="0" borderId="88" xfId="0" applyFont="1" applyBorder="1" applyAlignment="1">
      <alignment horizontal="left" vertical="top" wrapText="1"/>
    </xf>
    <xf numFmtId="0" fontId="16" fillId="0" borderId="0" xfId="0" applyFont="1" applyAlignment="1">
      <alignment horizontal="left" vertical="top" wrapText="1"/>
    </xf>
    <xf numFmtId="0" fontId="16" fillId="0" borderId="89" xfId="0" applyFont="1" applyBorder="1" applyAlignment="1">
      <alignment horizontal="left" vertical="top" wrapText="1"/>
    </xf>
    <xf numFmtId="0" fontId="16" fillId="0" borderId="90" xfId="0" applyFont="1" applyBorder="1" applyAlignment="1">
      <alignment horizontal="left" vertical="top" wrapText="1"/>
    </xf>
    <xf numFmtId="0" fontId="16" fillId="0" borderId="26" xfId="0" applyFont="1" applyBorder="1" applyAlignment="1">
      <alignment horizontal="left" vertical="top" wrapText="1"/>
    </xf>
    <xf numFmtId="0" fontId="16" fillId="0" borderId="91" xfId="0" applyFont="1" applyBorder="1" applyAlignment="1">
      <alignment horizontal="left" vertical="top" wrapText="1"/>
    </xf>
    <xf numFmtId="0" fontId="9" fillId="0" borderId="0" xfId="0" applyFont="1" applyAlignment="1">
      <alignment horizontal="center" vertical="center"/>
    </xf>
    <xf numFmtId="0" fontId="29" fillId="0" borderId="26" xfId="0" applyFont="1" applyBorder="1" applyAlignment="1">
      <alignment horizontal="left" vertical="center" wrapText="1"/>
    </xf>
    <xf numFmtId="0" fontId="15" fillId="0" borderId="10" xfId="0" applyFont="1" applyBorder="1" applyAlignment="1">
      <alignment horizontal="center" vertical="center"/>
    </xf>
    <xf numFmtId="0" fontId="13" fillId="5" borderId="64" xfId="0" applyFont="1" applyFill="1" applyBorder="1" applyAlignment="1">
      <alignment horizontal="center"/>
    </xf>
    <xf numFmtId="0" fontId="13" fillId="5" borderId="10" xfId="0" applyFont="1" applyFill="1" applyBorder="1" applyAlignment="1">
      <alignment horizontal="center"/>
    </xf>
    <xf numFmtId="0" fontId="12" fillId="0" borderId="0" xfId="0" applyFont="1" applyAlignment="1">
      <alignment horizontal="justify" vertical="center" wrapText="1"/>
    </xf>
    <xf numFmtId="0" fontId="13" fillId="5" borderId="6" xfId="0" applyFont="1" applyFill="1" applyBorder="1" applyAlignment="1">
      <alignment horizontal="center"/>
    </xf>
    <xf numFmtId="0" fontId="13" fillId="5" borderId="7" xfId="0" applyFont="1" applyFill="1" applyBorder="1" applyAlignment="1">
      <alignment horizontal="center"/>
    </xf>
    <xf numFmtId="0" fontId="51" fillId="16" borderId="52" xfId="0" applyFont="1" applyFill="1" applyBorder="1" applyAlignment="1">
      <alignment horizontal="center" vertical="center"/>
    </xf>
    <xf numFmtId="0" fontId="51" fillId="16" borderId="38" xfId="0" applyFont="1" applyFill="1" applyBorder="1" applyAlignment="1">
      <alignment horizontal="center" vertical="center"/>
    </xf>
    <xf numFmtId="0" fontId="51" fillId="16" borderId="39" xfId="0" applyFont="1" applyFill="1" applyBorder="1" applyAlignment="1">
      <alignment horizontal="center" vertical="center"/>
    </xf>
    <xf numFmtId="0" fontId="57" fillId="0" borderId="0" xfId="0" applyFont="1" applyAlignment="1">
      <alignment horizontal="center" vertical="center"/>
    </xf>
    <xf numFmtId="4" fontId="7" fillId="16" borderId="1" xfId="0" applyNumberFormat="1" applyFont="1" applyFill="1" applyBorder="1" applyAlignment="1">
      <alignment horizontal="center"/>
    </xf>
    <xf numFmtId="0" fontId="8" fillId="16" borderId="0" xfId="0" applyFont="1" applyFill="1" applyAlignment="1">
      <alignment horizontal="center" vertical="center" wrapText="1"/>
    </xf>
    <xf numFmtId="0" fontId="8" fillId="16" borderId="49" xfId="0" applyFont="1" applyFill="1" applyBorder="1" applyAlignment="1">
      <alignment horizontal="center" vertical="center" wrapText="1"/>
    </xf>
    <xf numFmtId="0" fontId="13" fillId="5" borderId="35" xfId="0" applyFont="1" applyFill="1" applyBorder="1" applyAlignment="1">
      <alignment horizontal="center"/>
    </xf>
    <xf numFmtId="0" fontId="13" fillId="5" borderId="0" xfId="0" applyFont="1" applyFill="1" applyAlignment="1">
      <alignment horizontal="center"/>
    </xf>
    <xf numFmtId="0" fontId="13" fillId="5" borderId="43" xfId="0" applyFont="1" applyFill="1" applyBorder="1" applyAlignment="1">
      <alignment horizontal="center"/>
    </xf>
    <xf numFmtId="0" fontId="3" fillId="6" borderId="65" xfId="0" applyFont="1" applyFill="1" applyBorder="1" applyAlignment="1" applyProtection="1">
      <alignment horizontal="left"/>
      <protection locked="0"/>
    </xf>
    <xf numFmtId="0" fontId="0" fillId="8" borderId="8" xfId="0" applyFill="1" applyBorder="1" applyAlignment="1" applyProtection="1">
      <alignment horizontal="left"/>
      <protection locked="0"/>
    </xf>
    <xf numFmtId="0" fontId="0" fillId="8" borderId="66" xfId="0" applyFill="1" applyBorder="1" applyAlignment="1" applyProtection="1">
      <alignment horizontal="left"/>
      <protection locked="0"/>
    </xf>
    <xf numFmtId="0" fontId="3" fillId="6" borderId="58" xfId="0" applyFont="1" applyFill="1" applyBorder="1" applyAlignment="1" applyProtection="1">
      <alignment horizontal="left"/>
      <protection locked="0"/>
    </xf>
    <xf numFmtId="0" fontId="0" fillId="8" borderId="9" xfId="0" applyFill="1" applyBorder="1" applyAlignment="1" applyProtection="1">
      <alignment horizontal="left"/>
      <protection locked="0"/>
    </xf>
    <xf numFmtId="0" fontId="0" fillId="8" borderId="6" xfId="0" applyFill="1" applyBorder="1" applyAlignment="1" applyProtection="1">
      <alignment horizontal="left"/>
      <protection locked="0"/>
    </xf>
    <xf numFmtId="0" fontId="0" fillId="8" borderId="7" xfId="0" applyFill="1" applyBorder="1" applyAlignment="1" applyProtection="1">
      <alignment horizontal="left"/>
      <protection locked="0"/>
    </xf>
    <xf numFmtId="0" fontId="15" fillId="7" borderId="8" xfId="0" applyFont="1" applyFill="1" applyBorder="1" applyAlignment="1">
      <alignment horizontal="left"/>
    </xf>
    <xf numFmtId="0" fontId="15" fillId="7" borderId="61" xfId="0" applyFont="1" applyFill="1" applyBorder="1" applyAlignment="1">
      <alignment horizontal="left"/>
    </xf>
    <xf numFmtId="0" fontId="15" fillId="7" borderId="57" xfId="0" applyFont="1" applyFill="1" applyBorder="1" applyAlignment="1">
      <alignment horizontal="left"/>
    </xf>
    <xf numFmtId="0" fontId="15" fillId="7" borderId="58" xfId="0" applyFont="1" applyFill="1" applyBorder="1" applyAlignment="1">
      <alignment horizontal="left"/>
    </xf>
    <xf numFmtId="0" fontId="16" fillId="0" borderId="44" xfId="0" applyFont="1" applyBorder="1" applyAlignment="1">
      <alignment horizontal="left" wrapText="1"/>
    </xf>
    <xf numFmtId="0" fontId="16" fillId="0" borderId="41" xfId="0" applyFont="1" applyBorder="1" applyAlignment="1">
      <alignment horizontal="left" wrapText="1"/>
    </xf>
    <xf numFmtId="0" fontId="16" fillId="0" borderId="2" xfId="0" applyFont="1" applyBorder="1" applyAlignment="1">
      <alignment horizontal="left" wrapText="1"/>
    </xf>
    <xf numFmtId="0" fontId="16" fillId="0" borderId="42" xfId="0" applyFont="1" applyBorder="1" applyAlignment="1">
      <alignment horizontal="left" wrapText="1"/>
    </xf>
    <xf numFmtId="0" fontId="3" fillId="6" borderId="72" xfId="0" applyFont="1" applyFill="1" applyBorder="1" applyAlignment="1" applyProtection="1">
      <alignment horizontal="left"/>
      <protection locked="0"/>
    </xf>
    <xf numFmtId="0" fontId="3" fillId="6" borderId="73" xfId="0" applyFont="1" applyFill="1" applyBorder="1" applyAlignment="1" applyProtection="1">
      <alignment horizontal="left"/>
      <protection locked="0"/>
    </xf>
    <xf numFmtId="0" fontId="3" fillId="6" borderId="74" xfId="0" applyFont="1" applyFill="1" applyBorder="1" applyAlignment="1" applyProtection="1">
      <alignment horizontal="left"/>
      <protection locked="0"/>
    </xf>
    <xf numFmtId="0" fontId="0" fillId="8" borderId="75" xfId="0" applyFill="1" applyBorder="1" applyAlignment="1" applyProtection="1">
      <alignment horizontal="left"/>
      <protection locked="0"/>
    </xf>
    <xf numFmtId="0" fontId="0" fillId="8" borderId="76" xfId="0" applyFill="1" applyBorder="1" applyAlignment="1" applyProtection="1">
      <alignment horizontal="left"/>
      <protection locked="0"/>
    </xf>
    <xf numFmtId="0" fontId="0" fillId="8" borderId="77" xfId="0" applyFill="1" applyBorder="1" applyAlignment="1" applyProtection="1">
      <alignment horizontal="left"/>
      <protection locked="0"/>
    </xf>
    <xf numFmtId="0" fontId="15" fillId="7" borderId="9" xfId="0" applyFont="1" applyFill="1" applyBorder="1" applyAlignment="1">
      <alignment horizontal="left"/>
    </xf>
    <xf numFmtId="0" fontId="15" fillId="7" borderId="6" xfId="0" applyFont="1" applyFill="1" applyBorder="1" applyAlignment="1">
      <alignment horizontal="left"/>
    </xf>
    <xf numFmtId="0" fontId="15" fillId="7" borderId="7" xfId="0" applyFont="1" applyFill="1" applyBorder="1" applyAlignment="1">
      <alignment horizontal="left"/>
    </xf>
    <xf numFmtId="0" fontId="3" fillId="0" borderId="8" xfId="0" applyFont="1" applyBorder="1" applyAlignment="1">
      <alignment horizontal="left"/>
    </xf>
    <xf numFmtId="0" fontId="15" fillId="7" borderId="94" xfId="0" applyFont="1" applyFill="1" applyBorder="1" applyAlignment="1">
      <alignment horizontal="left"/>
    </xf>
    <xf numFmtId="0" fontId="15" fillId="7" borderId="95" xfId="0" applyFont="1" applyFill="1" applyBorder="1" applyAlignment="1">
      <alignment horizontal="left"/>
    </xf>
    <xf numFmtId="0" fontId="15" fillId="7" borderId="96" xfId="0" applyFont="1" applyFill="1" applyBorder="1" applyAlignment="1">
      <alignment horizontal="left"/>
    </xf>
    <xf numFmtId="0" fontId="18" fillId="0" borderId="24" xfId="0" applyFont="1" applyBorder="1" applyAlignment="1">
      <alignment horizontal="left" wrapText="1"/>
    </xf>
    <xf numFmtId="0" fontId="18" fillId="0" borderId="2" xfId="0" applyFont="1" applyBorder="1" applyAlignment="1">
      <alignment horizontal="left" wrapText="1"/>
    </xf>
    <xf numFmtId="0" fontId="18" fillId="0" borderId="22" xfId="0" applyFont="1" applyBorder="1" applyAlignment="1">
      <alignment horizontal="left" wrapText="1"/>
    </xf>
    <xf numFmtId="0" fontId="51" fillId="16" borderId="52" xfId="0" applyFont="1" applyFill="1" applyBorder="1" applyAlignment="1">
      <alignment horizontal="center"/>
    </xf>
    <xf numFmtId="0" fontId="51" fillId="16" borderId="38" xfId="0" applyFont="1" applyFill="1" applyBorder="1" applyAlignment="1">
      <alignment horizontal="center"/>
    </xf>
    <xf numFmtId="0" fontId="51" fillId="16" borderId="39" xfId="0" applyFont="1" applyFill="1" applyBorder="1" applyAlignment="1">
      <alignment horizontal="center"/>
    </xf>
    <xf numFmtId="0" fontId="15" fillId="7" borderId="62" xfId="0" applyFont="1" applyFill="1" applyBorder="1" applyAlignment="1">
      <alignment horizontal="left"/>
    </xf>
    <xf numFmtId="0" fontId="15" fillId="7" borderId="78" xfId="0" applyFont="1" applyFill="1" applyBorder="1" applyAlignment="1">
      <alignment horizontal="left"/>
    </xf>
    <xf numFmtId="0" fontId="15" fillId="7" borderId="79" xfId="0" applyFont="1" applyFill="1" applyBorder="1" applyAlignment="1">
      <alignment horizontal="left"/>
    </xf>
    <xf numFmtId="0" fontId="13" fillId="3" borderId="6" xfId="0" applyFont="1" applyFill="1" applyBorder="1" applyAlignment="1">
      <alignment horizontal="center"/>
    </xf>
    <xf numFmtId="0" fontId="13" fillId="3" borderId="7" xfId="0" applyFont="1" applyFill="1" applyBorder="1" applyAlignment="1">
      <alignment horizontal="center"/>
    </xf>
    <xf numFmtId="0" fontId="5" fillId="0" borderId="0" xfId="0" applyFont="1" applyAlignment="1">
      <alignment horizontal="center" vertical="center"/>
    </xf>
    <xf numFmtId="0" fontId="13" fillId="5" borderId="83" xfId="0" applyFont="1" applyFill="1" applyBorder="1" applyAlignment="1">
      <alignment horizontal="center"/>
    </xf>
    <xf numFmtId="0" fontId="13" fillId="5" borderId="76" xfId="0" applyFont="1" applyFill="1" applyBorder="1" applyAlignment="1">
      <alignment horizontal="center"/>
    </xf>
    <xf numFmtId="0" fontId="16" fillId="0" borderId="0" xfId="0" applyFont="1" applyAlignment="1">
      <alignment horizontal="left" wrapText="1"/>
    </xf>
    <xf numFmtId="0" fontId="15" fillId="7" borderId="53" xfId="0" applyFont="1" applyFill="1" applyBorder="1" applyAlignment="1">
      <alignment horizontal="left"/>
    </xf>
    <xf numFmtId="0" fontId="21" fillId="7" borderId="55" xfId="0" applyFont="1" applyFill="1" applyBorder="1" applyAlignment="1">
      <alignment horizontal="left"/>
    </xf>
    <xf numFmtId="0" fontId="21" fillId="7" borderId="56" xfId="0" applyFont="1" applyFill="1" applyBorder="1" applyAlignment="1">
      <alignment horizontal="left"/>
    </xf>
    <xf numFmtId="4" fontId="7" fillId="16" borderId="4" xfId="0" applyNumberFormat="1" applyFont="1" applyFill="1" applyBorder="1" applyAlignment="1">
      <alignment horizontal="center"/>
    </xf>
    <xf numFmtId="4" fontId="7" fillId="16" borderId="46" xfId="0" applyNumberFormat="1" applyFont="1" applyFill="1" applyBorder="1" applyAlignment="1">
      <alignment horizontal="center"/>
    </xf>
    <xf numFmtId="0" fontId="15" fillId="7" borderId="80" xfId="0" applyFont="1" applyFill="1" applyBorder="1" applyAlignment="1">
      <alignment horizontal="left"/>
    </xf>
    <xf numFmtId="0" fontId="15" fillId="7" borderId="81" xfId="0" applyFont="1" applyFill="1" applyBorder="1" applyAlignment="1">
      <alignment horizontal="left"/>
    </xf>
    <xf numFmtId="0" fontId="15" fillId="7" borderId="82" xfId="0" applyFont="1" applyFill="1" applyBorder="1" applyAlignment="1">
      <alignment horizontal="left"/>
    </xf>
    <xf numFmtId="0" fontId="18" fillId="0" borderId="44" xfId="0" applyFont="1" applyBorder="1" applyAlignment="1">
      <alignment horizontal="left" wrapText="1"/>
    </xf>
    <xf numFmtId="0" fontId="18" fillId="0" borderId="41" xfId="0" applyFont="1" applyBorder="1" applyAlignment="1">
      <alignment horizontal="left" wrapText="1"/>
    </xf>
    <xf numFmtId="0" fontId="18" fillId="0" borderId="42" xfId="0" applyFont="1" applyBorder="1" applyAlignment="1">
      <alignment horizontal="left" wrapText="1"/>
    </xf>
    <xf numFmtId="0" fontId="7" fillId="16" borderId="86" xfId="0" applyFont="1" applyFill="1" applyBorder="1" applyAlignment="1">
      <alignment horizontal="center" vertical="center"/>
    </xf>
    <xf numFmtId="0" fontId="7" fillId="16" borderId="25" xfId="0" applyFont="1" applyFill="1" applyBorder="1" applyAlignment="1">
      <alignment horizontal="center" vertical="center"/>
    </xf>
    <xf numFmtId="0" fontId="7" fillId="16" borderId="87" xfId="0" applyFont="1" applyFill="1" applyBorder="1" applyAlignment="1">
      <alignment horizontal="center" vertical="center"/>
    </xf>
    <xf numFmtId="0" fontId="7" fillId="16" borderId="90" xfId="0" applyFont="1" applyFill="1" applyBorder="1" applyAlignment="1">
      <alignment horizontal="center" vertical="center"/>
    </xf>
    <xf numFmtId="0" fontId="7" fillId="16" borderId="26" xfId="0" applyFont="1" applyFill="1" applyBorder="1" applyAlignment="1">
      <alignment horizontal="center" vertical="center"/>
    </xf>
    <xf numFmtId="0" fontId="7" fillId="16" borderId="91" xfId="0" applyFont="1" applyFill="1" applyBorder="1" applyAlignment="1">
      <alignment horizontal="center" vertical="center"/>
    </xf>
    <xf numFmtId="4" fontId="7" fillId="0" borderId="11" xfId="0" applyNumberFormat="1" applyFont="1" applyBorder="1" applyAlignment="1">
      <alignment horizontal="center"/>
    </xf>
    <xf numFmtId="4" fontId="7" fillId="0" borderId="23" xfId="0" applyNumberFormat="1" applyFont="1" applyBorder="1" applyAlignment="1">
      <alignment horizontal="center"/>
    </xf>
    <xf numFmtId="4" fontId="7" fillId="0" borderId="12" xfId="0" applyNumberFormat="1" applyFont="1" applyBorder="1" applyAlignment="1">
      <alignment horizontal="center"/>
    </xf>
    <xf numFmtId="4" fontId="7" fillId="0" borderId="20" xfId="0" applyNumberFormat="1" applyFont="1" applyBorder="1" applyAlignment="1">
      <alignment horizontal="center"/>
    </xf>
    <xf numFmtId="4" fontId="7" fillId="0" borderId="26" xfId="0" applyNumberFormat="1" applyFont="1" applyBorder="1" applyAlignment="1">
      <alignment horizontal="center"/>
    </xf>
    <xf numFmtId="4" fontId="7" fillId="0" borderId="21" xfId="0" applyNumberFormat="1" applyFont="1" applyBorder="1" applyAlignment="1">
      <alignment horizontal="center"/>
    </xf>
    <xf numFmtId="4" fontId="15" fillId="0" borderId="16" xfId="0" applyNumberFormat="1" applyFont="1" applyBorder="1" applyAlignment="1">
      <alignment horizontal="left"/>
    </xf>
    <xf numFmtId="4" fontId="15" fillId="0" borderId="107" xfId="0" applyNumberFormat="1" applyFont="1" applyBorder="1" applyAlignment="1">
      <alignment horizontal="left"/>
    </xf>
    <xf numFmtId="4" fontId="15" fillId="0" borderId="17" xfId="0" applyNumberFormat="1" applyFont="1" applyBorder="1" applyAlignment="1">
      <alignment horizontal="left"/>
    </xf>
    <xf numFmtId="4" fontId="35" fillId="3" borderId="88" xfId="0" applyNumberFormat="1" applyFont="1" applyFill="1" applyBorder="1" applyAlignment="1">
      <alignment horizontal="center" vertical="center"/>
    </xf>
    <xf numFmtId="4" fontId="35" fillId="3" borderId="0" xfId="0" applyNumberFormat="1" applyFont="1" applyFill="1" applyAlignment="1">
      <alignment horizontal="center" vertical="center"/>
    </xf>
    <xf numFmtId="4" fontId="35" fillId="3" borderId="13" xfId="0" applyNumberFormat="1" applyFont="1" applyFill="1" applyBorder="1" applyAlignment="1">
      <alignment horizontal="center" vertical="center"/>
    </xf>
    <xf numFmtId="4" fontId="15" fillId="0" borderId="27" xfId="0" applyNumberFormat="1" applyFont="1" applyBorder="1" applyAlignment="1">
      <alignment horizontal="left"/>
    </xf>
    <xf numFmtId="4" fontId="15" fillId="0" borderId="29" xfId="0" applyNumberFormat="1" applyFont="1" applyBorder="1" applyAlignment="1">
      <alignment horizontal="left"/>
    </xf>
    <xf numFmtId="4" fontId="15" fillId="0" borderId="28" xfId="0" applyNumberFormat="1" applyFont="1" applyBorder="1" applyAlignment="1">
      <alignment horizontal="left"/>
    </xf>
    <xf numFmtId="0" fontId="8" fillId="16" borderId="86" xfId="0" applyFont="1" applyFill="1" applyBorder="1" applyAlignment="1">
      <alignment horizontal="center" vertical="center" wrapText="1"/>
    </xf>
    <xf numFmtId="0" fontId="8" fillId="16" borderId="25" xfId="0" applyFont="1" applyFill="1" applyBorder="1" applyAlignment="1">
      <alignment horizontal="center" vertical="center" wrapText="1"/>
    </xf>
    <xf numFmtId="0" fontId="8" fillId="16" borderId="87" xfId="0" applyFont="1" applyFill="1" applyBorder="1" applyAlignment="1">
      <alignment horizontal="center" vertical="center" wrapText="1"/>
    </xf>
    <xf numFmtId="0" fontId="8" fillId="16" borderId="90" xfId="0" applyFont="1" applyFill="1" applyBorder="1" applyAlignment="1">
      <alignment horizontal="center" vertical="center" wrapText="1"/>
    </xf>
    <xf numFmtId="0" fontId="8" fillId="16" borderId="26" xfId="0" applyFont="1" applyFill="1" applyBorder="1" applyAlignment="1">
      <alignment horizontal="center" vertical="center" wrapText="1"/>
    </xf>
    <xf numFmtId="0" fontId="8" fillId="16" borderId="91" xfId="0" applyFont="1" applyFill="1" applyBorder="1" applyAlignment="1">
      <alignment horizontal="center" vertical="center" wrapText="1"/>
    </xf>
    <xf numFmtId="0" fontId="13" fillId="5" borderId="84" xfId="0" applyFont="1" applyFill="1" applyBorder="1" applyAlignment="1">
      <alignment horizontal="center"/>
    </xf>
    <xf numFmtId="4" fontId="22" fillId="0" borderId="4" xfId="0" applyNumberFormat="1" applyFont="1" applyBorder="1" applyAlignment="1">
      <alignment horizontal="center"/>
    </xf>
    <xf numFmtId="4" fontId="22" fillId="0" borderId="31" xfId="0" applyNumberFormat="1" applyFont="1" applyBorder="1" applyAlignment="1">
      <alignment horizontal="center"/>
    </xf>
    <xf numFmtId="4" fontId="22" fillId="0" borderId="46" xfId="0" applyNumberFormat="1" applyFont="1" applyBorder="1" applyAlignment="1">
      <alignment horizontal="center"/>
    </xf>
    <xf numFmtId="4" fontId="15" fillId="0" borderId="0" xfId="0" applyNumberFormat="1" applyFont="1" applyAlignment="1">
      <alignment horizontal="center"/>
    </xf>
    <xf numFmtId="4" fontId="35" fillId="3" borderId="11" xfId="0" applyNumberFormat="1" applyFont="1" applyFill="1" applyBorder="1" applyAlignment="1">
      <alignment horizontal="center" vertical="center" wrapText="1"/>
    </xf>
    <xf numFmtId="4" fontId="35" fillId="3" borderId="23" xfId="0" applyNumberFormat="1" applyFont="1" applyFill="1" applyBorder="1" applyAlignment="1">
      <alignment horizontal="center" vertical="center" wrapText="1"/>
    </xf>
    <xf numFmtId="4" fontId="35" fillId="3" borderId="12" xfId="0" applyNumberFormat="1" applyFont="1" applyFill="1" applyBorder="1" applyAlignment="1">
      <alignment horizontal="center" vertical="center" wrapText="1"/>
    </xf>
    <xf numFmtId="4" fontId="35" fillId="3" borderId="15" xfId="0" applyNumberFormat="1" applyFont="1" applyFill="1" applyBorder="1" applyAlignment="1">
      <alignment horizontal="center" vertical="center" wrapText="1"/>
    </xf>
    <xf numFmtId="4" fontId="35" fillId="3" borderId="0" xfId="0" applyNumberFormat="1" applyFont="1" applyFill="1" applyAlignment="1">
      <alignment horizontal="center" vertical="center" wrapText="1"/>
    </xf>
    <xf numFmtId="4" fontId="35" fillId="3" borderId="13" xfId="0" applyNumberFormat="1" applyFont="1" applyFill="1" applyBorder="1" applyAlignment="1">
      <alignment horizontal="center" vertical="center" wrapText="1"/>
    </xf>
    <xf numFmtId="4" fontId="35" fillId="3" borderId="24" xfId="0" applyNumberFormat="1" applyFont="1" applyFill="1" applyBorder="1" applyAlignment="1">
      <alignment horizontal="center" vertical="center" wrapText="1"/>
    </xf>
    <xf numFmtId="4" fontId="35" fillId="3" borderId="2" xfId="0" applyNumberFormat="1" applyFont="1" applyFill="1" applyBorder="1" applyAlignment="1">
      <alignment horizontal="center" vertical="center" wrapText="1"/>
    </xf>
    <xf numFmtId="4" fontId="35" fillId="3" borderId="22" xfId="0" applyNumberFormat="1" applyFont="1" applyFill="1" applyBorder="1" applyAlignment="1">
      <alignment horizontal="center" vertical="center" wrapText="1"/>
    </xf>
    <xf numFmtId="4" fontId="15" fillId="16" borderId="11" xfId="0" applyNumberFormat="1" applyFont="1" applyFill="1" applyBorder="1" applyAlignment="1">
      <alignment horizontal="left"/>
    </xf>
    <xf numFmtId="4" fontId="15" fillId="16" borderId="23" xfId="0" applyNumberFormat="1" applyFont="1" applyFill="1" applyBorder="1" applyAlignment="1">
      <alignment horizontal="left"/>
    </xf>
    <xf numFmtId="4" fontId="15" fillId="0" borderId="27" xfId="0" applyNumberFormat="1" applyFont="1" applyBorder="1" applyAlignment="1">
      <alignment horizontal="center"/>
    </xf>
    <xf numFmtId="4" fontId="15" fillId="0" borderId="29" xfId="0" applyNumberFormat="1" applyFont="1" applyBorder="1" applyAlignment="1">
      <alignment horizontal="center"/>
    </xf>
    <xf numFmtId="0" fontId="31" fillId="13" borderId="0" xfId="0" applyFont="1" applyFill="1" applyAlignment="1">
      <alignment horizontal="center" vertical="center" wrapText="1"/>
    </xf>
    <xf numFmtId="0" fontId="31" fillId="13" borderId="49" xfId="0" applyFont="1" applyFill="1" applyBorder="1" applyAlignment="1">
      <alignment horizontal="center" vertical="center" wrapText="1"/>
    </xf>
    <xf numFmtId="0" fontId="41" fillId="12" borderId="9" xfId="0" applyFont="1" applyFill="1" applyBorder="1" applyAlignment="1">
      <alignment horizontal="left" vertical="center"/>
    </xf>
    <xf numFmtId="0" fontId="41" fillId="12" borderId="7" xfId="0" applyFont="1" applyFill="1" applyBorder="1" applyAlignment="1">
      <alignment horizontal="left" vertical="center"/>
    </xf>
    <xf numFmtId="0" fontId="42" fillId="3" borderId="4" xfId="0" applyFont="1" applyFill="1" applyBorder="1" applyAlignment="1">
      <alignment horizontal="center" vertical="center"/>
    </xf>
    <xf numFmtId="0" fontId="42" fillId="3" borderId="31" xfId="0" applyFont="1" applyFill="1" applyBorder="1" applyAlignment="1">
      <alignment horizontal="center" vertical="center"/>
    </xf>
    <xf numFmtId="0" fontId="42" fillId="3" borderId="46" xfId="0" applyFont="1" applyFill="1" applyBorder="1" applyAlignment="1">
      <alignment horizontal="center" vertical="center"/>
    </xf>
    <xf numFmtId="4" fontId="35" fillId="0" borderId="0" xfId="0" applyNumberFormat="1" applyFont="1" applyAlignment="1">
      <alignment horizontal="center"/>
    </xf>
    <xf numFmtId="0" fontId="40" fillId="0" borderId="0" xfId="0" applyFont="1" applyAlignment="1">
      <alignment horizontal="center" vertical="center"/>
    </xf>
    <xf numFmtId="0" fontId="31" fillId="12" borderId="0" xfId="0" applyFont="1" applyFill="1" applyAlignment="1">
      <alignment horizontal="center" vertical="center" textRotation="90" wrapText="1"/>
    </xf>
    <xf numFmtId="0" fontId="31" fillId="12" borderId="0" xfId="0" applyFont="1" applyFill="1" applyAlignment="1">
      <alignment horizontal="right" vertical="center" wrapText="1"/>
    </xf>
    <xf numFmtId="0" fontId="31" fillId="12" borderId="84" xfId="0" applyFont="1" applyFill="1" applyBorder="1" applyAlignment="1">
      <alignment horizontal="right" vertical="center" wrapText="1"/>
    </xf>
    <xf numFmtId="0" fontId="35" fillId="0" borderId="0" xfId="0" applyFont="1" applyAlignment="1">
      <alignment horizontal="center" vertical="center"/>
    </xf>
    <xf numFmtId="0" fontId="20" fillId="16" borderId="0" xfId="0" applyFont="1" applyFill="1" applyAlignment="1">
      <alignment horizontal="left" vertical="center" wrapText="1"/>
    </xf>
    <xf numFmtId="0" fontId="31" fillId="12" borderId="8" xfId="0" applyFont="1" applyFill="1" applyBorder="1" applyAlignment="1">
      <alignment horizontal="left" vertical="center"/>
    </xf>
    <xf numFmtId="0" fontId="41" fillId="12" borderId="33" xfId="0" applyFont="1" applyFill="1" applyBorder="1" applyAlignment="1">
      <alignment horizontal="left" vertical="center"/>
    </xf>
    <xf numFmtId="0" fontId="41" fillId="12" borderId="50" xfId="0" applyFont="1" applyFill="1" applyBorder="1" applyAlignment="1">
      <alignment horizontal="left" vertical="center"/>
    </xf>
    <xf numFmtId="0" fontId="20" fillId="16" borderId="6" xfId="0" applyFont="1" applyFill="1" applyBorder="1" applyAlignment="1">
      <alignment horizontal="left" vertical="center" wrapText="1"/>
    </xf>
    <xf numFmtId="0" fontId="41" fillId="12" borderId="51" xfId="0" applyFont="1" applyFill="1" applyBorder="1" applyAlignment="1">
      <alignment horizontal="left" vertical="center"/>
    </xf>
    <xf numFmtId="0" fontId="41" fillId="12" borderId="58" xfId="0" applyFont="1" applyFill="1" applyBorder="1" applyAlignment="1">
      <alignment horizontal="left" vertical="center"/>
    </xf>
    <xf numFmtId="0" fontId="31" fillId="12" borderId="25" xfId="0" applyFont="1" applyFill="1" applyBorder="1" applyAlignment="1">
      <alignment horizontal="center" vertical="center" textRotation="90" wrapText="1"/>
    </xf>
    <xf numFmtId="0" fontId="36" fillId="12" borderId="8" xfId="0" applyFont="1" applyFill="1" applyBorder="1" applyAlignment="1">
      <alignment horizontal="center" vertical="center" wrapText="1"/>
    </xf>
    <xf numFmtId="4" fontId="41" fillId="6" borderId="9" xfId="0" applyNumberFormat="1" applyFont="1" applyFill="1" applyBorder="1" applyAlignment="1" applyProtection="1">
      <alignment horizontal="center" vertical="center" wrapText="1"/>
      <protection locked="0"/>
    </xf>
    <xf numFmtId="4" fontId="41" fillId="6" borderId="6" xfId="0" applyNumberFormat="1" applyFont="1" applyFill="1" applyBorder="1" applyAlignment="1" applyProtection="1">
      <alignment horizontal="center" vertical="center" wrapText="1"/>
      <protection locked="0"/>
    </xf>
    <xf numFmtId="4" fontId="41" fillId="6" borderId="7" xfId="0" applyNumberFormat="1" applyFont="1" applyFill="1" applyBorder="1" applyAlignment="1" applyProtection="1">
      <alignment horizontal="center" vertical="center" wrapText="1"/>
      <protection locked="0"/>
    </xf>
    <xf numFmtId="4" fontId="31" fillId="12" borderId="9" xfId="0" applyNumberFormat="1" applyFont="1" applyFill="1" applyBorder="1" applyAlignment="1">
      <alignment horizontal="center" vertical="center" wrapText="1"/>
    </xf>
    <xf numFmtId="4" fontId="31" fillId="12" borderId="6" xfId="0" applyNumberFormat="1" applyFont="1" applyFill="1" applyBorder="1" applyAlignment="1">
      <alignment horizontal="center" vertical="center" wrapText="1"/>
    </xf>
    <xf numFmtId="4" fontId="31" fillId="12" borderId="7" xfId="0" applyNumberFormat="1" applyFont="1" applyFill="1" applyBorder="1" applyAlignment="1">
      <alignment horizontal="center" vertical="center" wrapText="1"/>
    </xf>
    <xf numFmtId="4" fontId="31" fillId="12" borderId="8" xfId="0" applyNumberFormat="1" applyFont="1" applyFill="1" applyBorder="1" applyAlignment="1">
      <alignment horizontal="center" vertical="center" wrapText="1"/>
    </xf>
    <xf numFmtId="0" fontId="0" fillId="0" borderId="0" xfId="0" applyAlignment="1">
      <alignment horizontal="center" vertical="center"/>
    </xf>
  </cellXfs>
  <cellStyles count="6">
    <cellStyle name="Euro" xfId="1" xr:uid="{00000000-0005-0000-0000-000000000000}"/>
    <cellStyle name="Hiperligação" xfId="4" builtinId="8"/>
    <cellStyle name="Moeda" xfId="2" builtinId="4"/>
    <cellStyle name="Normal" xfId="0" builtinId="0"/>
    <cellStyle name="Percentagem" xfId="3" builtinId="5"/>
    <cellStyle name="Vírgula" xfId="5" builtinId="3"/>
  </cellStyles>
  <dxfs count="2">
    <dxf>
      <font>
        <color rgb="FF9C0006"/>
      </font>
      <fill>
        <patternFill>
          <bgColor rgb="FFFFC7CE"/>
        </patternFill>
      </fill>
    </dxf>
    <dxf>
      <fill>
        <patternFill>
          <bgColor rgb="FFFF0000"/>
        </patternFill>
      </fill>
    </dxf>
  </dxfs>
  <tableStyles count="0" defaultTableStyle="TableStyleMedium9" defaultPivotStyle="PivotStyleLight16"/>
  <colors>
    <mruColors>
      <color rgb="FFEDFB6D"/>
      <color rgb="FFFFFFCC"/>
      <color rgb="FFCC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0</xdr:row>
      <xdr:rowOff>0</xdr:rowOff>
    </xdr:from>
    <xdr:to>
      <xdr:col>5</xdr:col>
      <xdr:colOff>330199</xdr:colOff>
      <xdr:row>3</xdr:row>
      <xdr:rowOff>112545</xdr:rowOff>
    </xdr:to>
    <xdr:pic>
      <xdr:nvPicPr>
        <xdr:cNvPr id="2" name="Imagem 1">
          <a:extLst>
            <a:ext uri="{FF2B5EF4-FFF2-40B4-BE49-F238E27FC236}">
              <a16:creationId xmlns:a16="http://schemas.microsoft.com/office/drawing/2014/main" id="{9E4EE740-2538-FFBB-DD07-13BD099D91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375" y="0"/>
          <a:ext cx="7664449" cy="811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163960</xdr:colOff>
      <xdr:row>0</xdr:row>
      <xdr:rowOff>15875</xdr:rowOff>
    </xdr:from>
    <xdr:to>
      <xdr:col>16</xdr:col>
      <xdr:colOff>269876</xdr:colOff>
      <xdr:row>2</xdr:row>
      <xdr:rowOff>19923</xdr:rowOff>
    </xdr:to>
    <xdr:pic>
      <xdr:nvPicPr>
        <xdr:cNvPr id="2" name="Imagem 1">
          <a:extLst>
            <a:ext uri="{FF2B5EF4-FFF2-40B4-BE49-F238E27FC236}">
              <a16:creationId xmlns:a16="http://schemas.microsoft.com/office/drawing/2014/main" id="{6C5D14F4-B700-5B04-473C-151A82EE6F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7210" y="15875"/>
          <a:ext cx="10091290" cy="1067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7</xdr:row>
      <xdr:rowOff>0</xdr:rowOff>
    </xdr:from>
    <xdr:to>
      <xdr:col>14</xdr:col>
      <xdr:colOff>9525</xdr:colOff>
      <xdr:row>9</xdr:row>
      <xdr:rowOff>142875</xdr:rowOff>
    </xdr:to>
    <xdr:pic>
      <xdr:nvPicPr>
        <xdr:cNvPr id="2" name="Picture 9" descr="QREN_Logo(COR)">
          <a:extLst>
            <a:ext uri="{FF2B5EF4-FFF2-40B4-BE49-F238E27FC236}">
              <a16:creationId xmlns:a16="http://schemas.microsoft.com/office/drawing/2014/main" id="{4C8C9393-468A-4ECB-B24A-C50F33FB5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68425" y="2371725"/>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20</xdr:row>
      <xdr:rowOff>114300</xdr:rowOff>
    </xdr:from>
    <xdr:to>
      <xdr:col>14</xdr:col>
      <xdr:colOff>9525</xdr:colOff>
      <xdr:row>21</xdr:row>
      <xdr:rowOff>257175</xdr:rowOff>
    </xdr:to>
    <xdr:pic>
      <xdr:nvPicPr>
        <xdr:cNvPr id="3" name="Picture 9" descr="QREN_Logo(COR)">
          <a:extLst>
            <a:ext uri="{FF2B5EF4-FFF2-40B4-BE49-F238E27FC236}">
              <a16:creationId xmlns:a16="http://schemas.microsoft.com/office/drawing/2014/main" id="{AE4CEF0E-9E1E-4AC9-8BD2-634554BEF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68425" y="443865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0</xdr:row>
      <xdr:rowOff>0</xdr:rowOff>
    </xdr:from>
    <xdr:to>
      <xdr:col>10</xdr:col>
      <xdr:colOff>947290</xdr:colOff>
      <xdr:row>1</xdr:row>
      <xdr:rowOff>194548</xdr:rowOff>
    </xdr:to>
    <xdr:pic>
      <xdr:nvPicPr>
        <xdr:cNvPr id="4" name="Imagem 3">
          <a:extLst>
            <a:ext uri="{FF2B5EF4-FFF2-40B4-BE49-F238E27FC236}">
              <a16:creationId xmlns:a16="http://schemas.microsoft.com/office/drawing/2014/main" id="{0A03DACA-5BD5-4CE7-88A1-EA6EDA9179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4625" y="0"/>
          <a:ext cx="10091290" cy="1067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39</xdr:col>
      <xdr:colOff>952500</xdr:colOff>
      <xdr:row>18</xdr:row>
      <xdr:rowOff>0</xdr:rowOff>
    </xdr:from>
    <xdr:to>
      <xdr:col>39</xdr:col>
      <xdr:colOff>952500</xdr:colOff>
      <xdr:row>20</xdr:row>
      <xdr:rowOff>28575</xdr:rowOff>
    </xdr:to>
    <xdr:pic>
      <xdr:nvPicPr>
        <xdr:cNvPr id="2" name="Picture 9" descr="QREN_Logo(COR)">
          <a:extLst>
            <a:ext uri="{FF2B5EF4-FFF2-40B4-BE49-F238E27FC236}">
              <a16:creationId xmlns:a16="http://schemas.microsoft.com/office/drawing/2014/main" id="{2F149041-10A3-4034-B967-CC34D5354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69800" y="29051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952500</xdr:colOff>
      <xdr:row>19</xdr:row>
      <xdr:rowOff>123825</xdr:rowOff>
    </xdr:from>
    <xdr:to>
      <xdr:col>39</xdr:col>
      <xdr:colOff>952500</xdr:colOff>
      <xdr:row>21</xdr:row>
      <xdr:rowOff>142874</xdr:rowOff>
    </xdr:to>
    <xdr:pic>
      <xdr:nvPicPr>
        <xdr:cNvPr id="3" name="Picture 9" descr="QREN_Logo(COR)">
          <a:extLst>
            <a:ext uri="{FF2B5EF4-FFF2-40B4-BE49-F238E27FC236}">
              <a16:creationId xmlns:a16="http://schemas.microsoft.com/office/drawing/2014/main" id="{BEF9E9E0-C1CD-42EF-9A0C-42A23DCE1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69800" y="3219450"/>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942975</xdr:colOff>
      <xdr:row>67</xdr:row>
      <xdr:rowOff>0</xdr:rowOff>
    </xdr:from>
    <xdr:to>
      <xdr:col>40</xdr:col>
      <xdr:colOff>942975</xdr:colOff>
      <xdr:row>70</xdr:row>
      <xdr:rowOff>64163</xdr:rowOff>
    </xdr:to>
    <xdr:pic>
      <xdr:nvPicPr>
        <xdr:cNvPr id="4" name="Picture 9" descr="QREN_Logo(COR)">
          <a:extLst>
            <a:ext uri="{FF2B5EF4-FFF2-40B4-BE49-F238E27FC236}">
              <a16:creationId xmlns:a16="http://schemas.microsoft.com/office/drawing/2014/main" id="{1A88F6F9-3FF6-41C7-8140-D14649805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12800" y="198786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942975</xdr:colOff>
      <xdr:row>67</xdr:row>
      <xdr:rowOff>0</xdr:rowOff>
    </xdr:from>
    <xdr:to>
      <xdr:col>40</xdr:col>
      <xdr:colOff>942975</xdr:colOff>
      <xdr:row>70</xdr:row>
      <xdr:rowOff>64163</xdr:rowOff>
    </xdr:to>
    <xdr:pic>
      <xdr:nvPicPr>
        <xdr:cNvPr id="5" name="Picture 9" descr="QREN_Logo(COR)">
          <a:extLst>
            <a:ext uri="{FF2B5EF4-FFF2-40B4-BE49-F238E27FC236}">
              <a16:creationId xmlns:a16="http://schemas.microsoft.com/office/drawing/2014/main" id="{FB229854-A86B-44CB-956B-508B6D68F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12800" y="198786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942975</xdr:colOff>
      <xdr:row>61</xdr:row>
      <xdr:rowOff>0</xdr:rowOff>
    </xdr:from>
    <xdr:to>
      <xdr:col>40</xdr:col>
      <xdr:colOff>942975</xdr:colOff>
      <xdr:row>62</xdr:row>
      <xdr:rowOff>190500</xdr:rowOff>
    </xdr:to>
    <xdr:pic>
      <xdr:nvPicPr>
        <xdr:cNvPr id="6" name="Picture 9" descr="QREN_Logo(COR)">
          <a:extLst>
            <a:ext uri="{FF2B5EF4-FFF2-40B4-BE49-F238E27FC236}">
              <a16:creationId xmlns:a16="http://schemas.microsoft.com/office/drawing/2014/main" id="{B9872448-6DF8-45EE-A726-76FD45FF3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12800" y="1798320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942975</xdr:colOff>
      <xdr:row>61</xdr:row>
      <xdr:rowOff>0</xdr:rowOff>
    </xdr:from>
    <xdr:to>
      <xdr:col>40</xdr:col>
      <xdr:colOff>942975</xdr:colOff>
      <xdr:row>62</xdr:row>
      <xdr:rowOff>190500</xdr:rowOff>
    </xdr:to>
    <xdr:pic>
      <xdr:nvPicPr>
        <xdr:cNvPr id="7" name="Picture 9" descr="QREN_Logo(COR)">
          <a:extLst>
            <a:ext uri="{FF2B5EF4-FFF2-40B4-BE49-F238E27FC236}">
              <a16:creationId xmlns:a16="http://schemas.microsoft.com/office/drawing/2014/main" id="{8BDE7B32-0F7C-434A-8ACA-B7DFB283E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12800" y="1798320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942975</xdr:colOff>
      <xdr:row>39</xdr:row>
      <xdr:rowOff>0</xdr:rowOff>
    </xdr:from>
    <xdr:to>
      <xdr:col>40</xdr:col>
      <xdr:colOff>942975</xdr:colOff>
      <xdr:row>41</xdr:row>
      <xdr:rowOff>28575</xdr:rowOff>
    </xdr:to>
    <xdr:pic>
      <xdr:nvPicPr>
        <xdr:cNvPr id="8" name="Picture 9" descr="QREN_Logo(COR)">
          <a:extLst>
            <a:ext uri="{FF2B5EF4-FFF2-40B4-BE49-F238E27FC236}">
              <a16:creationId xmlns:a16="http://schemas.microsoft.com/office/drawing/2014/main" id="{486D516B-848B-4EF7-BB1B-F1183305B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12800" y="803910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942975</xdr:colOff>
      <xdr:row>40</xdr:row>
      <xdr:rowOff>123825</xdr:rowOff>
    </xdr:from>
    <xdr:to>
      <xdr:col>40</xdr:col>
      <xdr:colOff>942975</xdr:colOff>
      <xdr:row>42</xdr:row>
      <xdr:rowOff>142875</xdr:rowOff>
    </xdr:to>
    <xdr:pic>
      <xdr:nvPicPr>
        <xdr:cNvPr id="9" name="Picture 9" descr="QREN_Logo(COR)">
          <a:extLst>
            <a:ext uri="{FF2B5EF4-FFF2-40B4-BE49-F238E27FC236}">
              <a16:creationId xmlns:a16="http://schemas.microsoft.com/office/drawing/2014/main" id="{D728680A-A14E-4BD5-B79C-8191A0699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12800" y="835342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942975</xdr:colOff>
      <xdr:row>58</xdr:row>
      <xdr:rowOff>0</xdr:rowOff>
    </xdr:from>
    <xdr:to>
      <xdr:col>40</xdr:col>
      <xdr:colOff>942975</xdr:colOff>
      <xdr:row>59</xdr:row>
      <xdr:rowOff>180975</xdr:rowOff>
    </xdr:to>
    <xdr:pic>
      <xdr:nvPicPr>
        <xdr:cNvPr id="10" name="Picture 9" descr="QREN_Logo(COR)">
          <a:extLst>
            <a:ext uri="{FF2B5EF4-FFF2-40B4-BE49-F238E27FC236}">
              <a16:creationId xmlns:a16="http://schemas.microsoft.com/office/drawing/2014/main" id="{60CF48B9-9A40-473F-B0CD-A0B1AB90D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12800" y="1420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942975</xdr:colOff>
      <xdr:row>59</xdr:row>
      <xdr:rowOff>0</xdr:rowOff>
    </xdr:from>
    <xdr:to>
      <xdr:col>40</xdr:col>
      <xdr:colOff>942975</xdr:colOff>
      <xdr:row>60</xdr:row>
      <xdr:rowOff>173126</xdr:rowOff>
    </xdr:to>
    <xdr:pic>
      <xdr:nvPicPr>
        <xdr:cNvPr id="11" name="Picture 9" descr="QREN_Logo(COR)">
          <a:extLst>
            <a:ext uri="{FF2B5EF4-FFF2-40B4-BE49-F238E27FC236}">
              <a16:creationId xmlns:a16="http://schemas.microsoft.com/office/drawing/2014/main" id="{3A3FAC73-B9BD-4453-A46F-082473697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12800" y="14544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952500</xdr:colOff>
      <xdr:row>39</xdr:row>
      <xdr:rowOff>0</xdr:rowOff>
    </xdr:from>
    <xdr:to>
      <xdr:col>39</xdr:col>
      <xdr:colOff>952500</xdr:colOff>
      <xdr:row>41</xdr:row>
      <xdr:rowOff>28575</xdr:rowOff>
    </xdr:to>
    <xdr:pic>
      <xdr:nvPicPr>
        <xdr:cNvPr id="12" name="Picture 9" descr="QREN_Logo(COR)">
          <a:extLst>
            <a:ext uri="{FF2B5EF4-FFF2-40B4-BE49-F238E27FC236}">
              <a16:creationId xmlns:a16="http://schemas.microsoft.com/office/drawing/2014/main" id="{B6DA98DA-9FF6-411D-A29B-B94B1F0AD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69800" y="803910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952500</xdr:colOff>
      <xdr:row>40</xdr:row>
      <xdr:rowOff>123825</xdr:rowOff>
    </xdr:from>
    <xdr:to>
      <xdr:col>39</xdr:col>
      <xdr:colOff>952500</xdr:colOff>
      <xdr:row>42</xdr:row>
      <xdr:rowOff>142875</xdr:rowOff>
    </xdr:to>
    <xdr:pic>
      <xdr:nvPicPr>
        <xdr:cNvPr id="13" name="Picture 9" descr="QREN_Logo(COR)">
          <a:extLst>
            <a:ext uri="{FF2B5EF4-FFF2-40B4-BE49-F238E27FC236}">
              <a16:creationId xmlns:a16="http://schemas.microsoft.com/office/drawing/2014/main" id="{8B6FA405-AD98-4D5A-84F3-43FB9BD1C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69800" y="835342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942975</xdr:colOff>
      <xdr:row>58</xdr:row>
      <xdr:rowOff>0</xdr:rowOff>
    </xdr:from>
    <xdr:to>
      <xdr:col>40</xdr:col>
      <xdr:colOff>942975</xdr:colOff>
      <xdr:row>59</xdr:row>
      <xdr:rowOff>180975</xdr:rowOff>
    </xdr:to>
    <xdr:pic>
      <xdr:nvPicPr>
        <xdr:cNvPr id="14" name="Picture 9" descr="QREN_Logo(COR)">
          <a:extLst>
            <a:ext uri="{FF2B5EF4-FFF2-40B4-BE49-F238E27FC236}">
              <a16:creationId xmlns:a16="http://schemas.microsoft.com/office/drawing/2014/main" id="{B0BC8DA9-6C0D-4824-8BE0-3F58830B2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12800" y="1420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942975</xdr:colOff>
      <xdr:row>59</xdr:row>
      <xdr:rowOff>0</xdr:rowOff>
    </xdr:from>
    <xdr:to>
      <xdr:col>40</xdr:col>
      <xdr:colOff>942975</xdr:colOff>
      <xdr:row>60</xdr:row>
      <xdr:rowOff>173126</xdr:rowOff>
    </xdr:to>
    <xdr:pic>
      <xdr:nvPicPr>
        <xdr:cNvPr id="15" name="Picture 9" descr="QREN_Logo(COR)">
          <a:extLst>
            <a:ext uri="{FF2B5EF4-FFF2-40B4-BE49-F238E27FC236}">
              <a16:creationId xmlns:a16="http://schemas.microsoft.com/office/drawing/2014/main" id="{6B7D8B8B-404B-46D0-BCD7-8D980259C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12800" y="14544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952500</xdr:colOff>
      <xdr:row>58</xdr:row>
      <xdr:rowOff>0</xdr:rowOff>
    </xdr:from>
    <xdr:to>
      <xdr:col>39</xdr:col>
      <xdr:colOff>952500</xdr:colOff>
      <xdr:row>59</xdr:row>
      <xdr:rowOff>180975</xdr:rowOff>
    </xdr:to>
    <xdr:pic>
      <xdr:nvPicPr>
        <xdr:cNvPr id="16" name="Picture 9" descr="QREN_Logo(COR)">
          <a:extLst>
            <a:ext uri="{FF2B5EF4-FFF2-40B4-BE49-F238E27FC236}">
              <a16:creationId xmlns:a16="http://schemas.microsoft.com/office/drawing/2014/main" id="{DF38AE2A-FE2E-418C-8459-951959433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69800" y="1420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952500</xdr:colOff>
      <xdr:row>59</xdr:row>
      <xdr:rowOff>0</xdr:rowOff>
    </xdr:from>
    <xdr:to>
      <xdr:col>39</xdr:col>
      <xdr:colOff>952500</xdr:colOff>
      <xdr:row>60</xdr:row>
      <xdr:rowOff>173126</xdr:rowOff>
    </xdr:to>
    <xdr:pic>
      <xdr:nvPicPr>
        <xdr:cNvPr id="17" name="Picture 9" descr="QREN_Logo(COR)">
          <a:extLst>
            <a:ext uri="{FF2B5EF4-FFF2-40B4-BE49-F238E27FC236}">
              <a16:creationId xmlns:a16="http://schemas.microsoft.com/office/drawing/2014/main" id="{576C3321-9FE9-4BA6-AF67-15CBF3984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69800" y="145446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0</xdr:row>
      <xdr:rowOff>119063</xdr:rowOff>
    </xdr:from>
    <xdr:to>
      <xdr:col>8</xdr:col>
      <xdr:colOff>1102072</xdr:colOff>
      <xdr:row>2</xdr:row>
      <xdr:rowOff>43736</xdr:rowOff>
    </xdr:to>
    <xdr:pic>
      <xdr:nvPicPr>
        <xdr:cNvPr id="18" name="Imagem 17">
          <a:extLst>
            <a:ext uri="{FF2B5EF4-FFF2-40B4-BE49-F238E27FC236}">
              <a16:creationId xmlns:a16="http://schemas.microsoft.com/office/drawing/2014/main" id="{3EF7627E-F759-4B63-A18B-5B3B83A851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0563" y="119063"/>
          <a:ext cx="10091290" cy="1067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39</xdr:col>
      <xdr:colOff>952500</xdr:colOff>
      <xdr:row>18</xdr:row>
      <xdr:rowOff>0</xdr:rowOff>
    </xdr:from>
    <xdr:to>
      <xdr:col>39</xdr:col>
      <xdr:colOff>952500</xdr:colOff>
      <xdr:row>20</xdr:row>
      <xdr:rowOff>28575</xdr:rowOff>
    </xdr:to>
    <xdr:pic>
      <xdr:nvPicPr>
        <xdr:cNvPr id="2" name="Picture 9" descr="QREN_Logo(COR)">
          <a:extLst>
            <a:ext uri="{FF2B5EF4-FFF2-40B4-BE49-F238E27FC236}">
              <a16:creationId xmlns:a16="http://schemas.microsoft.com/office/drawing/2014/main" id="{05B5CA9B-E0F1-4AB9-93E2-98CEB3B99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74900" y="34194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952500</xdr:colOff>
      <xdr:row>19</xdr:row>
      <xdr:rowOff>123825</xdr:rowOff>
    </xdr:from>
    <xdr:to>
      <xdr:col>39</xdr:col>
      <xdr:colOff>952500</xdr:colOff>
      <xdr:row>21</xdr:row>
      <xdr:rowOff>142875</xdr:rowOff>
    </xdr:to>
    <xdr:pic>
      <xdr:nvPicPr>
        <xdr:cNvPr id="3" name="Picture 9" descr="QREN_Logo(COR)">
          <a:extLst>
            <a:ext uri="{FF2B5EF4-FFF2-40B4-BE49-F238E27FC236}">
              <a16:creationId xmlns:a16="http://schemas.microsoft.com/office/drawing/2014/main" id="{21A92A2D-DB09-4E71-8CF4-DBA318E74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74900" y="3733800"/>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942975</xdr:colOff>
      <xdr:row>67</xdr:row>
      <xdr:rowOff>0</xdr:rowOff>
    </xdr:from>
    <xdr:to>
      <xdr:col>40</xdr:col>
      <xdr:colOff>942975</xdr:colOff>
      <xdr:row>70</xdr:row>
      <xdr:rowOff>64164</xdr:rowOff>
    </xdr:to>
    <xdr:pic>
      <xdr:nvPicPr>
        <xdr:cNvPr id="4" name="Picture 9" descr="QREN_Logo(COR)">
          <a:extLst>
            <a:ext uri="{FF2B5EF4-FFF2-40B4-BE49-F238E27FC236}">
              <a16:creationId xmlns:a16="http://schemas.microsoft.com/office/drawing/2014/main" id="{EDBFB6C1-3634-46A3-98A9-1A612E1EC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17900" y="14878050"/>
          <a:ext cx="0" cy="416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942975</xdr:colOff>
      <xdr:row>67</xdr:row>
      <xdr:rowOff>0</xdr:rowOff>
    </xdr:from>
    <xdr:to>
      <xdr:col>40</xdr:col>
      <xdr:colOff>942975</xdr:colOff>
      <xdr:row>70</xdr:row>
      <xdr:rowOff>64164</xdr:rowOff>
    </xdr:to>
    <xdr:pic>
      <xdr:nvPicPr>
        <xdr:cNvPr id="5" name="Picture 9" descr="QREN_Logo(COR)">
          <a:extLst>
            <a:ext uri="{FF2B5EF4-FFF2-40B4-BE49-F238E27FC236}">
              <a16:creationId xmlns:a16="http://schemas.microsoft.com/office/drawing/2014/main" id="{23CEEAA0-126E-4551-BD29-5B068BE25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17900" y="14878050"/>
          <a:ext cx="0" cy="416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942975</xdr:colOff>
      <xdr:row>61</xdr:row>
      <xdr:rowOff>0</xdr:rowOff>
    </xdr:from>
    <xdr:to>
      <xdr:col>40</xdr:col>
      <xdr:colOff>942975</xdr:colOff>
      <xdr:row>62</xdr:row>
      <xdr:rowOff>190500</xdr:rowOff>
    </xdr:to>
    <xdr:pic>
      <xdr:nvPicPr>
        <xdr:cNvPr id="6" name="Picture 9" descr="QREN_Logo(COR)">
          <a:extLst>
            <a:ext uri="{FF2B5EF4-FFF2-40B4-BE49-F238E27FC236}">
              <a16:creationId xmlns:a16="http://schemas.microsoft.com/office/drawing/2014/main" id="{2EDA572C-AE01-4464-85BC-F7361BEC9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17900" y="1326832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942975</xdr:colOff>
      <xdr:row>61</xdr:row>
      <xdr:rowOff>0</xdr:rowOff>
    </xdr:from>
    <xdr:to>
      <xdr:col>40</xdr:col>
      <xdr:colOff>942975</xdr:colOff>
      <xdr:row>62</xdr:row>
      <xdr:rowOff>190500</xdr:rowOff>
    </xdr:to>
    <xdr:pic>
      <xdr:nvPicPr>
        <xdr:cNvPr id="7" name="Picture 9" descr="QREN_Logo(COR)">
          <a:extLst>
            <a:ext uri="{FF2B5EF4-FFF2-40B4-BE49-F238E27FC236}">
              <a16:creationId xmlns:a16="http://schemas.microsoft.com/office/drawing/2014/main" id="{250955BA-F33E-48F7-B1D9-54446B03C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17900" y="1326832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942975</xdr:colOff>
      <xdr:row>39</xdr:row>
      <xdr:rowOff>0</xdr:rowOff>
    </xdr:from>
    <xdr:to>
      <xdr:col>40</xdr:col>
      <xdr:colOff>942975</xdr:colOff>
      <xdr:row>41</xdr:row>
      <xdr:rowOff>28575</xdr:rowOff>
    </xdr:to>
    <xdr:pic>
      <xdr:nvPicPr>
        <xdr:cNvPr id="8" name="Picture 9" descr="QREN_Logo(COR)">
          <a:extLst>
            <a:ext uri="{FF2B5EF4-FFF2-40B4-BE49-F238E27FC236}">
              <a16:creationId xmlns:a16="http://schemas.microsoft.com/office/drawing/2014/main" id="{97A94D28-7924-43F3-8875-45C0A6975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17900" y="8105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942975</xdr:colOff>
      <xdr:row>40</xdr:row>
      <xdr:rowOff>123825</xdr:rowOff>
    </xdr:from>
    <xdr:to>
      <xdr:col>40</xdr:col>
      <xdr:colOff>942975</xdr:colOff>
      <xdr:row>42</xdr:row>
      <xdr:rowOff>142875</xdr:rowOff>
    </xdr:to>
    <xdr:pic>
      <xdr:nvPicPr>
        <xdr:cNvPr id="9" name="Picture 9" descr="QREN_Logo(COR)">
          <a:extLst>
            <a:ext uri="{FF2B5EF4-FFF2-40B4-BE49-F238E27FC236}">
              <a16:creationId xmlns:a16="http://schemas.microsoft.com/office/drawing/2014/main" id="{1148C554-82CE-4BB7-BDE1-16CC1BBB8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17900" y="8420100"/>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942975</xdr:colOff>
      <xdr:row>58</xdr:row>
      <xdr:rowOff>0</xdr:rowOff>
    </xdr:from>
    <xdr:to>
      <xdr:col>40</xdr:col>
      <xdr:colOff>942975</xdr:colOff>
      <xdr:row>59</xdr:row>
      <xdr:rowOff>180976</xdr:rowOff>
    </xdr:to>
    <xdr:pic>
      <xdr:nvPicPr>
        <xdr:cNvPr id="10" name="Picture 9" descr="QREN_Logo(COR)">
          <a:extLst>
            <a:ext uri="{FF2B5EF4-FFF2-40B4-BE49-F238E27FC236}">
              <a16:creationId xmlns:a16="http://schemas.microsoft.com/office/drawing/2014/main" id="{DD52AF02-5B6A-4575-8884-A55F443DD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17900" y="1255395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942975</xdr:colOff>
      <xdr:row>59</xdr:row>
      <xdr:rowOff>0</xdr:rowOff>
    </xdr:from>
    <xdr:to>
      <xdr:col>40</xdr:col>
      <xdr:colOff>942975</xdr:colOff>
      <xdr:row>60</xdr:row>
      <xdr:rowOff>173125</xdr:rowOff>
    </xdr:to>
    <xdr:pic>
      <xdr:nvPicPr>
        <xdr:cNvPr id="11" name="Picture 9" descr="QREN_Logo(COR)">
          <a:extLst>
            <a:ext uri="{FF2B5EF4-FFF2-40B4-BE49-F238E27FC236}">
              <a16:creationId xmlns:a16="http://schemas.microsoft.com/office/drawing/2014/main" id="{909D5B06-7809-48C0-9EFC-9BFAAF88B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17900" y="12782550"/>
          <a:ext cx="0" cy="42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952500</xdr:colOff>
      <xdr:row>39</xdr:row>
      <xdr:rowOff>0</xdr:rowOff>
    </xdr:from>
    <xdr:to>
      <xdr:col>39</xdr:col>
      <xdr:colOff>952500</xdr:colOff>
      <xdr:row>41</xdr:row>
      <xdr:rowOff>28575</xdr:rowOff>
    </xdr:to>
    <xdr:pic>
      <xdr:nvPicPr>
        <xdr:cNvPr id="12" name="Picture 9" descr="QREN_Logo(COR)">
          <a:extLst>
            <a:ext uri="{FF2B5EF4-FFF2-40B4-BE49-F238E27FC236}">
              <a16:creationId xmlns:a16="http://schemas.microsoft.com/office/drawing/2014/main" id="{7B7E8EDC-8DBB-430C-8910-6FC60A267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74900" y="8105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952500</xdr:colOff>
      <xdr:row>40</xdr:row>
      <xdr:rowOff>123825</xdr:rowOff>
    </xdr:from>
    <xdr:to>
      <xdr:col>39</xdr:col>
      <xdr:colOff>952500</xdr:colOff>
      <xdr:row>42</xdr:row>
      <xdr:rowOff>142875</xdr:rowOff>
    </xdr:to>
    <xdr:pic>
      <xdr:nvPicPr>
        <xdr:cNvPr id="13" name="Picture 9" descr="QREN_Logo(COR)">
          <a:extLst>
            <a:ext uri="{FF2B5EF4-FFF2-40B4-BE49-F238E27FC236}">
              <a16:creationId xmlns:a16="http://schemas.microsoft.com/office/drawing/2014/main" id="{0E3198C2-5701-4375-83E7-58E58BD94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74900" y="8420100"/>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942975</xdr:colOff>
      <xdr:row>58</xdr:row>
      <xdr:rowOff>0</xdr:rowOff>
    </xdr:from>
    <xdr:to>
      <xdr:col>40</xdr:col>
      <xdr:colOff>942975</xdr:colOff>
      <xdr:row>59</xdr:row>
      <xdr:rowOff>180976</xdr:rowOff>
    </xdr:to>
    <xdr:pic>
      <xdr:nvPicPr>
        <xdr:cNvPr id="14" name="Picture 9" descr="QREN_Logo(COR)">
          <a:extLst>
            <a:ext uri="{FF2B5EF4-FFF2-40B4-BE49-F238E27FC236}">
              <a16:creationId xmlns:a16="http://schemas.microsoft.com/office/drawing/2014/main" id="{3CCB27CB-4D0F-4EE9-9217-C11D468FF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17900" y="1255395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942975</xdr:colOff>
      <xdr:row>59</xdr:row>
      <xdr:rowOff>0</xdr:rowOff>
    </xdr:from>
    <xdr:to>
      <xdr:col>40</xdr:col>
      <xdr:colOff>942975</xdr:colOff>
      <xdr:row>60</xdr:row>
      <xdr:rowOff>173125</xdr:rowOff>
    </xdr:to>
    <xdr:pic>
      <xdr:nvPicPr>
        <xdr:cNvPr id="15" name="Picture 9" descr="QREN_Logo(COR)">
          <a:extLst>
            <a:ext uri="{FF2B5EF4-FFF2-40B4-BE49-F238E27FC236}">
              <a16:creationId xmlns:a16="http://schemas.microsoft.com/office/drawing/2014/main" id="{77568F93-0724-484E-80A1-3423AFF9B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17900" y="12782550"/>
          <a:ext cx="0" cy="42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952500</xdr:colOff>
      <xdr:row>58</xdr:row>
      <xdr:rowOff>0</xdr:rowOff>
    </xdr:from>
    <xdr:to>
      <xdr:col>39</xdr:col>
      <xdr:colOff>952500</xdr:colOff>
      <xdr:row>59</xdr:row>
      <xdr:rowOff>180976</xdr:rowOff>
    </xdr:to>
    <xdr:pic>
      <xdr:nvPicPr>
        <xdr:cNvPr id="16" name="Picture 9" descr="QREN_Logo(COR)">
          <a:extLst>
            <a:ext uri="{FF2B5EF4-FFF2-40B4-BE49-F238E27FC236}">
              <a16:creationId xmlns:a16="http://schemas.microsoft.com/office/drawing/2014/main" id="{2EA97F3B-3A1A-4F10-B497-4E239C9BA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74900" y="1255395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952500</xdr:colOff>
      <xdr:row>59</xdr:row>
      <xdr:rowOff>0</xdr:rowOff>
    </xdr:from>
    <xdr:to>
      <xdr:col>39</xdr:col>
      <xdr:colOff>952500</xdr:colOff>
      <xdr:row>60</xdr:row>
      <xdr:rowOff>173125</xdr:rowOff>
    </xdr:to>
    <xdr:pic>
      <xdr:nvPicPr>
        <xdr:cNvPr id="17" name="Picture 9" descr="QREN_Logo(COR)">
          <a:extLst>
            <a:ext uri="{FF2B5EF4-FFF2-40B4-BE49-F238E27FC236}">
              <a16:creationId xmlns:a16="http://schemas.microsoft.com/office/drawing/2014/main" id="{C9E4D8BE-08CB-41D1-9507-97D3E186E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74900" y="12782550"/>
          <a:ext cx="0" cy="42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214312</xdr:colOff>
      <xdr:row>0</xdr:row>
      <xdr:rowOff>357187</xdr:rowOff>
    </xdr:from>
    <xdr:to>
      <xdr:col>8</xdr:col>
      <xdr:colOff>1268759</xdr:colOff>
      <xdr:row>2</xdr:row>
      <xdr:rowOff>186610</xdr:rowOff>
    </xdr:to>
    <xdr:pic>
      <xdr:nvPicPr>
        <xdr:cNvPr id="19" name="Imagem 18">
          <a:extLst>
            <a:ext uri="{FF2B5EF4-FFF2-40B4-BE49-F238E27FC236}">
              <a16:creationId xmlns:a16="http://schemas.microsoft.com/office/drawing/2014/main" id="{131B091E-CBF9-46F4-8270-12446ADC24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357187"/>
          <a:ext cx="10091290" cy="1067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178</xdr:row>
      <xdr:rowOff>114300</xdr:rowOff>
    </xdr:from>
    <xdr:to>
      <xdr:col>2</xdr:col>
      <xdr:colOff>9525</xdr:colOff>
      <xdr:row>182</xdr:row>
      <xdr:rowOff>9525</xdr:rowOff>
    </xdr:to>
    <xdr:pic>
      <xdr:nvPicPr>
        <xdr:cNvPr id="2" name="Imagem 2">
          <a:extLst>
            <a:ext uri="{FF2B5EF4-FFF2-40B4-BE49-F238E27FC236}">
              <a16:creationId xmlns:a16="http://schemas.microsoft.com/office/drawing/2014/main" id="{16D2EA01-8820-477F-BF25-B94BF1F6AE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232350"/>
          <a:ext cx="17621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257175</xdr:colOff>
      <xdr:row>178</xdr:row>
      <xdr:rowOff>133350</xdr:rowOff>
    </xdr:from>
    <xdr:to>
      <xdr:col>37</xdr:col>
      <xdr:colOff>280459</xdr:colOff>
      <xdr:row>182</xdr:row>
      <xdr:rowOff>57150</xdr:rowOff>
    </xdr:to>
    <xdr:pic>
      <xdr:nvPicPr>
        <xdr:cNvPr id="3" name="Picture 10" descr="Logo_CE_jaune">
          <a:extLst>
            <a:ext uri="{FF2B5EF4-FFF2-40B4-BE49-F238E27FC236}">
              <a16:creationId xmlns:a16="http://schemas.microsoft.com/office/drawing/2014/main" id="{E8F93FAB-F234-4542-A3E5-D72B0C4D89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05025" y="30251400"/>
          <a:ext cx="8763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247650</xdr:colOff>
      <xdr:row>0</xdr:row>
      <xdr:rowOff>114300</xdr:rowOff>
    </xdr:from>
    <xdr:to>
      <xdr:col>9</xdr:col>
      <xdr:colOff>547240</xdr:colOff>
      <xdr:row>2</xdr:row>
      <xdr:rowOff>77073</xdr:rowOff>
    </xdr:to>
    <xdr:pic>
      <xdr:nvPicPr>
        <xdr:cNvPr id="4" name="Imagem 3">
          <a:extLst>
            <a:ext uri="{FF2B5EF4-FFF2-40B4-BE49-F238E27FC236}">
              <a16:creationId xmlns:a16="http://schemas.microsoft.com/office/drawing/2014/main" id="{AAB2445D-8E45-4C5D-A3D8-74B9304A240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7200" y="114300"/>
          <a:ext cx="10091290" cy="1067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261937</xdr:colOff>
      <xdr:row>0</xdr:row>
      <xdr:rowOff>1</xdr:rowOff>
    </xdr:from>
    <xdr:to>
      <xdr:col>4</xdr:col>
      <xdr:colOff>59531</xdr:colOff>
      <xdr:row>1</xdr:row>
      <xdr:rowOff>119750</xdr:rowOff>
    </xdr:to>
    <xdr:pic>
      <xdr:nvPicPr>
        <xdr:cNvPr id="4" name="Imagem 3">
          <a:extLst>
            <a:ext uri="{FF2B5EF4-FFF2-40B4-BE49-F238E27FC236}">
              <a16:creationId xmlns:a16="http://schemas.microsoft.com/office/drawing/2014/main" id="{D02C2B46-0FD0-4DE5-8AE8-23373F62F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1"/>
          <a:ext cx="7096125" cy="750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44</xdr:col>
      <xdr:colOff>955525</xdr:colOff>
      <xdr:row>16</xdr:row>
      <xdr:rowOff>0</xdr:rowOff>
    </xdr:from>
    <xdr:to>
      <xdr:col>45</xdr:col>
      <xdr:colOff>16388</xdr:colOff>
      <xdr:row>18</xdr:row>
      <xdr:rowOff>139792</xdr:rowOff>
    </xdr:to>
    <xdr:pic>
      <xdr:nvPicPr>
        <xdr:cNvPr id="2" name="Picture 9" descr="QREN_Logo(COR)">
          <a:extLst>
            <a:ext uri="{FF2B5EF4-FFF2-40B4-BE49-F238E27FC236}">
              <a16:creationId xmlns:a16="http://schemas.microsoft.com/office/drawing/2014/main" id="{8E149B58-7819-4B60-BCDA-B0F0263D31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293400" y="3048000"/>
          <a:ext cx="13363" cy="520792"/>
        </a:xfrm>
        <a:prstGeom prst="rect">
          <a:avLst/>
        </a:prstGeom>
        <a:noFill/>
        <a:ln w="9525">
          <a:noFill/>
          <a:miter lim="800000"/>
          <a:headEnd/>
          <a:tailEnd/>
        </a:ln>
      </xdr:spPr>
    </xdr:pic>
    <xdr:clientData/>
  </xdr:twoCellAnchor>
  <xdr:twoCellAnchor editAs="oneCell">
    <xdr:from>
      <xdr:col>44</xdr:col>
      <xdr:colOff>955525</xdr:colOff>
      <xdr:row>28</xdr:row>
      <xdr:rowOff>0</xdr:rowOff>
    </xdr:from>
    <xdr:to>
      <xdr:col>45</xdr:col>
      <xdr:colOff>16388</xdr:colOff>
      <xdr:row>30</xdr:row>
      <xdr:rowOff>133197</xdr:rowOff>
    </xdr:to>
    <xdr:pic>
      <xdr:nvPicPr>
        <xdr:cNvPr id="3" name="Picture 9" descr="QREN_Logo(COR)">
          <a:extLst>
            <a:ext uri="{FF2B5EF4-FFF2-40B4-BE49-F238E27FC236}">
              <a16:creationId xmlns:a16="http://schemas.microsoft.com/office/drawing/2014/main" id="{3A299003-3CE1-4EF4-ACDF-A9F9622143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293400" y="4762500"/>
          <a:ext cx="13363" cy="514197"/>
        </a:xfrm>
        <a:prstGeom prst="rect">
          <a:avLst/>
        </a:prstGeom>
        <a:noFill/>
        <a:ln w="9525">
          <a:noFill/>
          <a:miter lim="800000"/>
          <a:headEnd/>
          <a:tailEnd/>
        </a:ln>
      </xdr:spPr>
    </xdr:pic>
    <xdr:clientData/>
  </xdr:twoCellAnchor>
  <xdr:oneCellAnchor>
    <xdr:from>
      <xdr:col>44</xdr:col>
      <xdr:colOff>955525</xdr:colOff>
      <xdr:row>28</xdr:row>
      <xdr:rowOff>0</xdr:rowOff>
    </xdr:from>
    <xdr:ext cx="10188" cy="485867"/>
    <xdr:pic>
      <xdr:nvPicPr>
        <xdr:cNvPr id="5" name="Picture 9" descr="QREN_Logo(COR)">
          <a:extLst>
            <a:ext uri="{FF2B5EF4-FFF2-40B4-BE49-F238E27FC236}">
              <a16:creationId xmlns:a16="http://schemas.microsoft.com/office/drawing/2014/main" id="{CCF74631-FE81-483F-8DBB-5875FB3C1C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293400" y="4762500"/>
          <a:ext cx="10188" cy="485867"/>
        </a:xfrm>
        <a:prstGeom prst="rect">
          <a:avLst/>
        </a:prstGeom>
        <a:noFill/>
        <a:ln w="9525">
          <a:noFill/>
          <a:miter lim="800000"/>
          <a:headEnd/>
          <a:tailEnd/>
        </a:ln>
      </xdr:spPr>
    </xdr:pic>
    <xdr:clientData/>
  </xdr:oneCellAnchor>
  <xdr:oneCellAnchor>
    <xdr:from>
      <xdr:col>44</xdr:col>
      <xdr:colOff>955525</xdr:colOff>
      <xdr:row>28</xdr:row>
      <xdr:rowOff>0</xdr:rowOff>
    </xdr:from>
    <xdr:ext cx="10188" cy="485867"/>
    <xdr:pic>
      <xdr:nvPicPr>
        <xdr:cNvPr id="6" name="Picture 9" descr="QREN_Logo(COR)">
          <a:extLst>
            <a:ext uri="{FF2B5EF4-FFF2-40B4-BE49-F238E27FC236}">
              <a16:creationId xmlns:a16="http://schemas.microsoft.com/office/drawing/2014/main" id="{C135DA74-47A1-45A2-87E8-518C7469C17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293400" y="4762500"/>
          <a:ext cx="10188" cy="485867"/>
        </a:xfrm>
        <a:prstGeom prst="rect">
          <a:avLst/>
        </a:prstGeom>
        <a:noFill/>
        <a:ln w="9525">
          <a:noFill/>
          <a:miter lim="800000"/>
          <a:headEnd/>
          <a:tailEnd/>
        </a:ln>
      </xdr:spPr>
    </xdr:pic>
    <xdr:clientData/>
  </xdr:oneCellAnchor>
  <xdr:oneCellAnchor>
    <xdr:from>
      <xdr:col>44</xdr:col>
      <xdr:colOff>955525</xdr:colOff>
      <xdr:row>28</xdr:row>
      <xdr:rowOff>0</xdr:rowOff>
    </xdr:from>
    <xdr:ext cx="10188" cy="485867"/>
    <xdr:pic>
      <xdr:nvPicPr>
        <xdr:cNvPr id="7" name="Picture 9" descr="QREN_Logo(COR)">
          <a:extLst>
            <a:ext uri="{FF2B5EF4-FFF2-40B4-BE49-F238E27FC236}">
              <a16:creationId xmlns:a16="http://schemas.microsoft.com/office/drawing/2014/main" id="{193D00B0-EF20-4711-A064-5C8A616CE5D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293400" y="4762500"/>
          <a:ext cx="10188" cy="485867"/>
        </a:xfrm>
        <a:prstGeom prst="rect">
          <a:avLst/>
        </a:prstGeom>
        <a:noFill/>
        <a:ln w="9525">
          <a:noFill/>
          <a:miter lim="800000"/>
          <a:headEnd/>
          <a:tailEnd/>
        </a:ln>
      </xdr:spPr>
    </xdr:pic>
    <xdr:clientData/>
  </xdr:oneCellAnchor>
  <xdr:oneCellAnchor>
    <xdr:from>
      <xdr:col>1</xdr:col>
      <xdr:colOff>355600</xdr:colOff>
      <xdr:row>51</xdr:row>
      <xdr:rowOff>92075</xdr:rowOff>
    </xdr:from>
    <xdr:ext cx="3923446" cy="461280"/>
    <mc:AlternateContent xmlns:mc="http://schemas.openxmlformats.org/markup-compatibility/2006" xmlns:a14="http://schemas.microsoft.com/office/drawing/2010/main">
      <mc:Choice Requires="a14">
        <xdr:sp macro="" textlink="">
          <xdr:nvSpPr>
            <xdr:cNvPr id="4" name="CaixaDeTexto 3">
              <a:extLst>
                <a:ext uri="{FF2B5EF4-FFF2-40B4-BE49-F238E27FC236}">
                  <a16:creationId xmlns:a16="http://schemas.microsoft.com/office/drawing/2014/main" id="{A305194B-C780-4A2C-8592-1C4CF11E4AA5}"/>
                </a:ext>
              </a:extLst>
            </xdr:cNvPr>
            <xdr:cNvSpPr txBox="1"/>
          </xdr:nvSpPr>
          <xdr:spPr>
            <a:xfrm>
              <a:off x="746125" y="8607425"/>
              <a:ext cx="3923446" cy="461280"/>
            </a:xfrm>
            <a:prstGeom prst="rect">
              <a:avLst/>
            </a:prstGeom>
            <a:solidFill>
              <a:schemeClr val="accent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pt-PT" sz="1100" b="1" i="1">
                        <a:solidFill>
                          <a:schemeClr val="bg1"/>
                        </a:solidFill>
                        <a:effectLst/>
                        <a:latin typeface="Cambria Math" panose="02040503050406030204" pitchFamily="18" charset="0"/>
                        <a:ea typeface="+mn-ea"/>
                        <a:cs typeface="+mn-cs"/>
                      </a:rPr>
                      <m:t>𝑽𝑨𝑳𝑭</m:t>
                    </m:r>
                    <m:r>
                      <a:rPr lang="pt-PT" sz="1100" b="1">
                        <a:solidFill>
                          <a:schemeClr val="bg1"/>
                        </a:solidFill>
                        <a:effectLst/>
                        <a:latin typeface="Cambria Math" panose="02040503050406030204" pitchFamily="18" charset="0"/>
                        <a:ea typeface="+mn-ea"/>
                        <a:cs typeface="+mn-cs"/>
                      </a:rPr>
                      <m:t>= </m:t>
                    </m:r>
                    <m:nary>
                      <m:naryPr>
                        <m:chr m:val="∑"/>
                        <m:limLoc m:val="undOvr"/>
                        <m:ctrlPr>
                          <a:rPr lang="pt-PT" sz="1100" b="1" i="1">
                            <a:solidFill>
                              <a:schemeClr val="bg1"/>
                            </a:solidFill>
                            <a:effectLst/>
                            <a:latin typeface="Cambria Math" panose="02040503050406030204" pitchFamily="18" charset="0"/>
                            <a:ea typeface="+mn-ea"/>
                            <a:cs typeface="+mn-cs"/>
                          </a:rPr>
                        </m:ctrlPr>
                      </m:naryPr>
                      <m:sub>
                        <m:r>
                          <a:rPr lang="pt-PT" sz="1100" b="1" i="1">
                            <a:solidFill>
                              <a:schemeClr val="bg1"/>
                            </a:solidFill>
                            <a:effectLst/>
                            <a:latin typeface="Cambria Math" panose="02040503050406030204" pitchFamily="18" charset="0"/>
                            <a:ea typeface="+mn-ea"/>
                            <a:cs typeface="+mn-cs"/>
                          </a:rPr>
                          <m:t>𝒕</m:t>
                        </m:r>
                        <m:r>
                          <a:rPr lang="pt-PT" sz="1100" b="1">
                            <a:solidFill>
                              <a:schemeClr val="bg1"/>
                            </a:solidFill>
                            <a:effectLst/>
                            <a:latin typeface="Cambria Math" panose="02040503050406030204" pitchFamily="18" charset="0"/>
                            <a:ea typeface="+mn-ea"/>
                            <a:cs typeface="+mn-cs"/>
                          </a:rPr>
                          <m:t>=</m:t>
                        </m:r>
                        <m:r>
                          <a:rPr lang="pt-PT" sz="1100" b="1" i="1">
                            <a:solidFill>
                              <a:schemeClr val="bg1"/>
                            </a:solidFill>
                            <a:effectLst/>
                            <a:latin typeface="Cambria Math" panose="02040503050406030204" pitchFamily="18" charset="0"/>
                            <a:ea typeface="+mn-ea"/>
                            <a:cs typeface="+mn-cs"/>
                          </a:rPr>
                          <m:t>𝟎</m:t>
                        </m:r>
                      </m:sub>
                      <m:sup>
                        <m:r>
                          <a:rPr lang="pt-PT" sz="1100" b="1" i="1">
                            <a:solidFill>
                              <a:schemeClr val="bg1"/>
                            </a:solidFill>
                            <a:effectLst/>
                            <a:latin typeface="Cambria Math" panose="02040503050406030204" pitchFamily="18" charset="0"/>
                            <a:ea typeface="+mn-ea"/>
                            <a:cs typeface="+mn-cs"/>
                          </a:rPr>
                          <m:t>𝒏</m:t>
                        </m:r>
                      </m:sup>
                      <m:e>
                        <m:d>
                          <m:dPr>
                            <m:begChr m:val="⟦"/>
                            <m:endChr m:val="⟧"/>
                            <m:ctrlPr>
                              <a:rPr lang="pt-PT" sz="1100" b="1" i="1">
                                <a:solidFill>
                                  <a:schemeClr val="bg1"/>
                                </a:solidFill>
                                <a:effectLst/>
                                <a:latin typeface="Cambria Math" panose="02040503050406030204" pitchFamily="18" charset="0"/>
                                <a:ea typeface="+mn-ea"/>
                                <a:cs typeface="+mn-cs"/>
                              </a:rPr>
                            </m:ctrlPr>
                          </m:dPr>
                          <m:e>
                            <m:f>
                              <m:fPr>
                                <m:ctrlPr>
                                  <a:rPr lang="pt-PT" sz="1100" b="1" i="1">
                                    <a:solidFill>
                                      <a:schemeClr val="bg1"/>
                                    </a:solidFill>
                                    <a:effectLst/>
                                    <a:latin typeface="Cambria Math" panose="02040503050406030204" pitchFamily="18" charset="0"/>
                                    <a:ea typeface="+mn-ea"/>
                                    <a:cs typeface="+mn-cs"/>
                                  </a:rPr>
                                </m:ctrlPr>
                              </m:fPr>
                              <m:num>
                                <m:r>
                                  <a:rPr lang="pt-PT" sz="1100" b="1">
                                    <a:solidFill>
                                      <a:schemeClr val="bg1"/>
                                    </a:solidFill>
                                    <a:effectLst/>
                                    <a:latin typeface="Cambria Math" panose="02040503050406030204" pitchFamily="18" charset="0"/>
                                    <a:ea typeface="+mn-ea"/>
                                    <a:cs typeface="+mn-cs"/>
                                  </a:rPr>
                                  <m:t>(</m:t>
                                </m:r>
                                <m:sSub>
                                  <m:sSubPr>
                                    <m:ctrlPr>
                                      <a:rPr lang="pt-PT" sz="1100" b="1" i="1">
                                        <a:solidFill>
                                          <a:schemeClr val="bg1"/>
                                        </a:solidFill>
                                        <a:effectLst/>
                                        <a:latin typeface="Cambria Math" panose="02040503050406030204" pitchFamily="18" charset="0"/>
                                        <a:ea typeface="+mn-ea"/>
                                        <a:cs typeface="+mn-cs"/>
                                      </a:rPr>
                                    </m:ctrlPr>
                                  </m:sSubPr>
                                  <m:e>
                                    <m:r>
                                      <a:rPr lang="pt-PT" sz="1100" b="1" i="1">
                                        <a:solidFill>
                                          <a:schemeClr val="bg1"/>
                                        </a:solidFill>
                                        <a:effectLst/>
                                        <a:latin typeface="Cambria Math" panose="02040503050406030204" pitchFamily="18" charset="0"/>
                                        <a:ea typeface="+mn-ea"/>
                                        <a:cs typeface="+mn-cs"/>
                                      </a:rPr>
                                      <m:t>𝑹</m:t>
                                    </m:r>
                                  </m:e>
                                  <m:sub>
                                    <m:r>
                                      <a:rPr lang="pt-PT" sz="1100" b="1" i="1">
                                        <a:solidFill>
                                          <a:schemeClr val="bg1"/>
                                        </a:solidFill>
                                        <a:effectLst/>
                                        <a:latin typeface="Cambria Math" panose="02040503050406030204" pitchFamily="18" charset="0"/>
                                        <a:ea typeface="+mn-ea"/>
                                        <a:cs typeface="+mn-cs"/>
                                      </a:rPr>
                                      <m:t>𝒕</m:t>
                                    </m:r>
                                  </m:sub>
                                </m:sSub>
                                <m:r>
                                  <a:rPr lang="pt-PT" sz="1100" b="1" i="1">
                                    <a:solidFill>
                                      <a:schemeClr val="bg1"/>
                                    </a:solidFill>
                                    <a:effectLst/>
                                    <a:latin typeface="Cambria Math" panose="02040503050406030204" pitchFamily="18" charset="0"/>
                                    <a:ea typeface="+mn-ea"/>
                                    <a:cs typeface="+mn-cs"/>
                                  </a:rPr>
                                  <m:t>−</m:t>
                                </m:r>
                                <m:sSub>
                                  <m:sSubPr>
                                    <m:ctrlPr>
                                      <a:rPr lang="pt-PT" sz="1100" b="1" i="1">
                                        <a:solidFill>
                                          <a:schemeClr val="bg1"/>
                                        </a:solidFill>
                                        <a:effectLst/>
                                        <a:latin typeface="Cambria Math" panose="02040503050406030204" pitchFamily="18" charset="0"/>
                                        <a:ea typeface="+mn-ea"/>
                                        <a:cs typeface="+mn-cs"/>
                                      </a:rPr>
                                    </m:ctrlPr>
                                  </m:sSubPr>
                                  <m:e>
                                    <m:r>
                                      <a:rPr lang="pt-PT" sz="1100" b="1" i="1">
                                        <a:solidFill>
                                          <a:schemeClr val="bg1"/>
                                        </a:solidFill>
                                        <a:effectLst/>
                                        <a:latin typeface="Cambria Math" panose="02040503050406030204" pitchFamily="18" charset="0"/>
                                        <a:ea typeface="+mn-ea"/>
                                        <a:cs typeface="+mn-cs"/>
                                      </a:rPr>
                                      <m:t>𝑪</m:t>
                                    </m:r>
                                  </m:e>
                                  <m:sub>
                                    <m:r>
                                      <a:rPr lang="pt-PT" sz="1100" b="1" i="1">
                                        <a:solidFill>
                                          <a:schemeClr val="bg1"/>
                                        </a:solidFill>
                                        <a:effectLst/>
                                        <a:latin typeface="Cambria Math" panose="02040503050406030204" pitchFamily="18" charset="0"/>
                                        <a:ea typeface="+mn-ea"/>
                                        <a:cs typeface="+mn-cs"/>
                                      </a:rPr>
                                      <m:t>𝒕</m:t>
                                    </m:r>
                                  </m:sub>
                                </m:sSub>
                                <m:r>
                                  <a:rPr lang="pt-PT" sz="1100" b="1">
                                    <a:solidFill>
                                      <a:schemeClr val="bg1"/>
                                    </a:solidFill>
                                    <a:effectLst/>
                                    <a:latin typeface="Cambria Math" panose="02040503050406030204" pitchFamily="18" charset="0"/>
                                    <a:ea typeface="+mn-ea"/>
                                    <a:cs typeface="+mn-cs"/>
                                  </a:rPr>
                                  <m:t>) </m:t>
                                </m:r>
                              </m:num>
                              <m:den>
                                <m:sSup>
                                  <m:sSupPr>
                                    <m:ctrlPr>
                                      <a:rPr lang="pt-PT" sz="1100" b="1" i="1">
                                        <a:solidFill>
                                          <a:schemeClr val="bg1"/>
                                        </a:solidFill>
                                        <a:effectLst/>
                                        <a:latin typeface="Cambria Math" panose="02040503050406030204" pitchFamily="18" charset="0"/>
                                        <a:ea typeface="+mn-ea"/>
                                        <a:cs typeface="+mn-cs"/>
                                      </a:rPr>
                                    </m:ctrlPr>
                                  </m:sSupPr>
                                  <m:e>
                                    <m:d>
                                      <m:dPr>
                                        <m:ctrlPr>
                                          <a:rPr lang="pt-PT" sz="1100" b="1" i="1">
                                            <a:solidFill>
                                              <a:schemeClr val="bg1"/>
                                            </a:solidFill>
                                            <a:effectLst/>
                                            <a:latin typeface="Cambria Math" panose="02040503050406030204" pitchFamily="18" charset="0"/>
                                            <a:ea typeface="+mn-ea"/>
                                            <a:cs typeface="+mn-cs"/>
                                          </a:rPr>
                                        </m:ctrlPr>
                                      </m:dPr>
                                      <m:e>
                                        <m:r>
                                          <a:rPr lang="pt-PT" sz="1100" b="1" i="1">
                                            <a:solidFill>
                                              <a:schemeClr val="bg1"/>
                                            </a:solidFill>
                                            <a:effectLst/>
                                            <a:latin typeface="Cambria Math" panose="02040503050406030204" pitchFamily="18" charset="0"/>
                                            <a:ea typeface="+mn-ea"/>
                                            <a:cs typeface="+mn-cs"/>
                                          </a:rPr>
                                          <m:t>𝟏</m:t>
                                        </m:r>
                                        <m:r>
                                          <a:rPr lang="pt-PT" sz="1100" b="1">
                                            <a:solidFill>
                                              <a:schemeClr val="bg1"/>
                                            </a:solidFill>
                                            <a:effectLst/>
                                            <a:latin typeface="Cambria Math" panose="02040503050406030204" pitchFamily="18" charset="0"/>
                                            <a:ea typeface="+mn-ea"/>
                                            <a:cs typeface="+mn-cs"/>
                                          </a:rPr>
                                          <m:t>+</m:t>
                                        </m:r>
                                        <m:r>
                                          <a:rPr lang="pt-PT" sz="1100" b="1" i="1">
                                            <a:solidFill>
                                              <a:schemeClr val="bg1"/>
                                            </a:solidFill>
                                            <a:effectLst/>
                                            <a:latin typeface="Cambria Math" panose="02040503050406030204" pitchFamily="18" charset="0"/>
                                            <a:ea typeface="+mn-ea"/>
                                            <a:cs typeface="+mn-cs"/>
                                          </a:rPr>
                                          <m:t>𝒊</m:t>
                                        </m:r>
                                      </m:e>
                                    </m:d>
                                  </m:e>
                                  <m:sup>
                                    <m:r>
                                      <a:rPr lang="pt-PT" sz="1100" b="1" i="1">
                                        <a:solidFill>
                                          <a:schemeClr val="bg1"/>
                                        </a:solidFill>
                                        <a:effectLst/>
                                        <a:latin typeface="Cambria Math" panose="02040503050406030204" pitchFamily="18" charset="0"/>
                                        <a:ea typeface="+mn-ea"/>
                                        <a:cs typeface="+mn-cs"/>
                                      </a:rPr>
                                      <m:t>𝒕</m:t>
                                    </m:r>
                                  </m:sup>
                                </m:sSup>
                              </m:den>
                            </m:f>
                          </m:e>
                        </m:d>
                        <m:r>
                          <a:rPr lang="pt-PT" sz="1100" b="1" i="1">
                            <a:solidFill>
                              <a:schemeClr val="bg1"/>
                            </a:solidFill>
                            <a:effectLst/>
                            <a:latin typeface="Cambria Math" panose="02040503050406030204" pitchFamily="18" charset="0"/>
                            <a:ea typeface="+mn-ea"/>
                            <a:cs typeface="+mn-cs"/>
                          </a:rPr>
                          <m:t>−</m:t>
                        </m:r>
                        <m:r>
                          <a:rPr lang="pt-PT" sz="1100" b="1">
                            <a:solidFill>
                              <a:schemeClr val="bg1"/>
                            </a:solidFill>
                            <a:effectLst/>
                            <a:latin typeface="Cambria Math" panose="02040503050406030204" pitchFamily="18" charset="0"/>
                            <a:ea typeface="+mn-ea"/>
                            <a:cs typeface="+mn-cs"/>
                          </a:rPr>
                          <m:t>  </m:t>
                        </m:r>
                        <m:nary>
                          <m:naryPr>
                            <m:chr m:val="∑"/>
                            <m:limLoc m:val="undOvr"/>
                            <m:ctrlPr>
                              <a:rPr lang="pt-PT" sz="1100" b="1" i="1">
                                <a:solidFill>
                                  <a:schemeClr val="bg1"/>
                                </a:solidFill>
                                <a:effectLst/>
                                <a:latin typeface="Cambria Math" panose="02040503050406030204" pitchFamily="18" charset="0"/>
                                <a:ea typeface="+mn-ea"/>
                                <a:cs typeface="+mn-cs"/>
                              </a:rPr>
                            </m:ctrlPr>
                          </m:naryPr>
                          <m:sub>
                            <m:r>
                              <a:rPr lang="pt-PT" sz="1100" b="1" i="1">
                                <a:solidFill>
                                  <a:schemeClr val="bg1"/>
                                </a:solidFill>
                                <a:effectLst/>
                                <a:latin typeface="Cambria Math" panose="02040503050406030204" pitchFamily="18" charset="0"/>
                                <a:ea typeface="+mn-ea"/>
                                <a:cs typeface="+mn-cs"/>
                              </a:rPr>
                              <m:t>𝒕</m:t>
                            </m:r>
                            <m:r>
                              <a:rPr lang="pt-PT" sz="1100" b="1">
                                <a:solidFill>
                                  <a:schemeClr val="bg1"/>
                                </a:solidFill>
                                <a:effectLst/>
                                <a:latin typeface="Cambria Math" panose="02040503050406030204" pitchFamily="18" charset="0"/>
                                <a:ea typeface="+mn-ea"/>
                                <a:cs typeface="+mn-cs"/>
                              </a:rPr>
                              <m:t>=</m:t>
                            </m:r>
                            <m:r>
                              <a:rPr lang="pt-PT" sz="1100" b="1" i="1">
                                <a:solidFill>
                                  <a:schemeClr val="bg1"/>
                                </a:solidFill>
                                <a:effectLst/>
                                <a:latin typeface="Cambria Math" panose="02040503050406030204" pitchFamily="18" charset="0"/>
                                <a:ea typeface="+mn-ea"/>
                                <a:cs typeface="+mn-cs"/>
                              </a:rPr>
                              <m:t>𝟎</m:t>
                            </m:r>
                          </m:sub>
                          <m:sup>
                            <m:r>
                              <a:rPr lang="pt-PT" sz="1100" b="1" i="1">
                                <a:solidFill>
                                  <a:schemeClr val="bg1"/>
                                </a:solidFill>
                                <a:effectLst/>
                                <a:latin typeface="Cambria Math" panose="02040503050406030204" pitchFamily="18" charset="0"/>
                                <a:ea typeface="+mn-ea"/>
                                <a:cs typeface="+mn-cs"/>
                              </a:rPr>
                              <m:t>𝒏</m:t>
                            </m:r>
                          </m:sup>
                          <m:e>
                            <m:d>
                              <m:dPr>
                                <m:begChr m:val="⟦"/>
                                <m:endChr m:val="⟧"/>
                                <m:ctrlPr>
                                  <a:rPr lang="pt-PT" sz="1100" b="1" i="1">
                                    <a:solidFill>
                                      <a:schemeClr val="bg1"/>
                                    </a:solidFill>
                                    <a:effectLst/>
                                    <a:latin typeface="Cambria Math" panose="02040503050406030204" pitchFamily="18" charset="0"/>
                                    <a:ea typeface="+mn-ea"/>
                                    <a:cs typeface="+mn-cs"/>
                                  </a:rPr>
                                </m:ctrlPr>
                              </m:dPr>
                              <m:e>
                                <m:f>
                                  <m:fPr>
                                    <m:ctrlPr>
                                      <a:rPr lang="pt-PT" sz="1100" b="1" i="1">
                                        <a:solidFill>
                                          <a:schemeClr val="bg1"/>
                                        </a:solidFill>
                                        <a:effectLst/>
                                        <a:latin typeface="Cambria Math" panose="02040503050406030204" pitchFamily="18" charset="0"/>
                                        <a:ea typeface="+mn-ea"/>
                                        <a:cs typeface="+mn-cs"/>
                                      </a:rPr>
                                    </m:ctrlPr>
                                  </m:fPr>
                                  <m:num>
                                    <m:sSub>
                                      <m:sSubPr>
                                        <m:ctrlPr>
                                          <a:rPr lang="pt-PT" sz="1100" b="1" i="1">
                                            <a:solidFill>
                                              <a:schemeClr val="bg1"/>
                                            </a:solidFill>
                                            <a:effectLst/>
                                            <a:latin typeface="Cambria Math" panose="02040503050406030204" pitchFamily="18" charset="0"/>
                                            <a:ea typeface="+mn-ea"/>
                                            <a:cs typeface="+mn-cs"/>
                                          </a:rPr>
                                        </m:ctrlPr>
                                      </m:sSubPr>
                                      <m:e>
                                        <m:r>
                                          <a:rPr lang="pt-PT" sz="1100" b="1" i="1">
                                            <a:solidFill>
                                              <a:schemeClr val="bg1"/>
                                            </a:solidFill>
                                            <a:effectLst/>
                                            <a:latin typeface="Cambria Math" panose="02040503050406030204" pitchFamily="18" charset="0"/>
                                            <a:ea typeface="+mn-ea"/>
                                            <a:cs typeface="+mn-cs"/>
                                          </a:rPr>
                                          <m:t>𝑰</m:t>
                                        </m:r>
                                      </m:e>
                                      <m:sub>
                                        <m:r>
                                          <a:rPr lang="pt-PT" sz="1100" b="1" i="1">
                                            <a:solidFill>
                                              <a:schemeClr val="bg1"/>
                                            </a:solidFill>
                                            <a:effectLst/>
                                            <a:latin typeface="Cambria Math" panose="02040503050406030204" pitchFamily="18" charset="0"/>
                                            <a:ea typeface="+mn-ea"/>
                                            <a:cs typeface="+mn-cs"/>
                                          </a:rPr>
                                          <m:t>𝒕</m:t>
                                        </m:r>
                                      </m:sub>
                                    </m:sSub>
                                  </m:num>
                                  <m:den>
                                    <m:sSup>
                                      <m:sSupPr>
                                        <m:ctrlPr>
                                          <a:rPr lang="pt-PT" sz="1100" b="1" i="1">
                                            <a:solidFill>
                                              <a:schemeClr val="bg1"/>
                                            </a:solidFill>
                                            <a:effectLst/>
                                            <a:latin typeface="Cambria Math" panose="02040503050406030204" pitchFamily="18" charset="0"/>
                                            <a:ea typeface="+mn-ea"/>
                                            <a:cs typeface="+mn-cs"/>
                                          </a:rPr>
                                        </m:ctrlPr>
                                      </m:sSupPr>
                                      <m:e>
                                        <m:d>
                                          <m:dPr>
                                            <m:ctrlPr>
                                              <a:rPr lang="pt-PT" sz="1100" b="1" i="1">
                                                <a:solidFill>
                                                  <a:schemeClr val="bg1"/>
                                                </a:solidFill>
                                                <a:effectLst/>
                                                <a:latin typeface="Cambria Math" panose="02040503050406030204" pitchFamily="18" charset="0"/>
                                                <a:ea typeface="+mn-ea"/>
                                                <a:cs typeface="+mn-cs"/>
                                              </a:rPr>
                                            </m:ctrlPr>
                                          </m:dPr>
                                          <m:e>
                                            <m:r>
                                              <a:rPr lang="pt-PT" sz="1100" b="1" i="1">
                                                <a:solidFill>
                                                  <a:schemeClr val="bg1"/>
                                                </a:solidFill>
                                                <a:effectLst/>
                                                <a:latin typeface="Cambria Math" panose="02040503050406030204" pitchFamily="18" charset="0"/>
                                                <a:ea typeface="+mn-ea"/>
                                                <a:cs typeface="+mn-cs"/>
                                              </a:rPr>
                                              <m:t>𝟏</m:t>
                                            </m:r>
                                            <m:r>
                                              <a:rPr lang="pt-PT" sz="1100" b="1">
                                                <a:solidFill>
                                                  <a:schemeClr val="bg1"/>
                                                </a:solidFill>
                                                <a:effectLst/>
                                                <a:latin typeface="Cambria Math" panose="02040503050406030204" pitchFamily="18" charset="0"/>
                                                <a:ea typeface="+mn-ea"/>
                                                <a:cs typeface="+mn-cs"/>
                                              </a:rPr>
                                              <m:t>+</m:t>
                                            </m:r>
                                            <m:r>
                                              <a:rPr lang="pt-PT" sz="1100" b="1" i="1">
                                                <a:solidFill>
                                                  <a:schemeClr val="bg1"/>
                                                </a:solidFill>
                                                <a:effectLst/>
                                                <a:latin typeface="Cambria Math" panose="02040503050406030204" pitchFamily="18" charset="0"/>
                                                <a:ea typeface="+mn-ea"/>
                                                <a:cs typeface="+mn-cs"/>
                                              </a:rPr>
                                              <m:t>𝒊</m:t>
                                            </m:r>
                                          </m:e>
                                        </m:d>
                                      </m:e>
                                      <m:sup>
                                        <m:r>
                                          <a:rPr lang="pt-PT" sz="1100" b="1" i="1">
                                            <a:solidFill>
                                              <a:schemeClr val="bg1"/>
                                            </a:solidFill>
                                            <a:effectLst/>
                                            <a:latin typeface="Cambria Math" panose="02040503050406030204" pitchFamily="18" charset="0"/>
                                            <a:ea typeface="+mn-ea"/>
                                            <a:cs typeface="+mn-cs"/>
                                          </a:rPr>
                                          <m:t>𝒕</m:t>
                                        </m:r>
                                      </m:sup>
                                    </m:sSup>
                                  </m:den>
                                </m:f>
                              </m:e>
                            </m:d>
                            <m:r>
                              <a:rPr lang="pt-PT" sz="1100" b="1">
                                <a:solidFill>
                                  <a:schemeClr val="bg1"/>
                                </a:solidFill>
                                <a:effectLst/>
                                <a:latin typeface="Cambria Math" panose="02040503050406030204" pitchFamily="18" charset="0"/>
                                <a:ea typeface="+mn-ea"/>
                                <a:cs typeface="+mn-cs"/>
                              </a:rPr>
                              <m:t>+</m:t>
                            </m:r>
                            <m:sSub>
                              <m:sSubPr>
                                <m:ctrlPr>
                                  <a:rPr lang="pt-PT" sz="1100" b="1" i="1">
                                    <a:solidFill>
                                      <a:schemeClr val="bg1"/>
                                    </a:solidFill>
                                    <a:effectLst/>
                                    <a:latin typeface="Cambria Math" panose="02040503050406030204" pitchFamily="18" charset="0"/>
                                    <a:ea typeface="+mn-ea"/>
                                    <a:cs typeface="+mn-cs"/>
                                  </a:rPr>
                                </m:ctrlPr>
                              </m:sSubPr>
                              <m:e>
                                <m:r>
                                  <a:rPr lang="pt-PT" sz="1100" b="1" i="1">
                                    <a:solidFill>
                                      <a:schemeClr val="bg1"/>
                                    </a:solidFill>
                                    <a:effectLst/>
                                    <a:latin typeface="Cambria Math" panose="02040503050406030204" pitchFamily="18" charset="0"/>
                                    <a:ea typeface="+mn-ea"/>
                                    <a:cs typeface="+mn-cs"/>
                                  </a:rPr>
                                  <m:t>𝑽𝒂𝒍𝒐𝒓</m:t>
                                </m:r>
                                <m:r>
                                  <a:rPr lang="pt-PT" sz="1100" b="1">
                                    <a:solidFill>
                                      <a:schemeClr val="bg1"/>
                                    </a:solidFill>
                                    <a:effectLst/>
                                    <a:latin typeface="Cambria Math" panose="02040503050406030204" pitchFamily="18" charset="0"/>
                                    <a:ea typeface="+mn-ea"/>
                                    <a:cs typeface="+mn-cs"/>
                                  </a:rPr>
                                  <m:t> </m:t>
                                </m:r>
                                <m:r>
                                  <a:rPr lang="pt-PT" sz="1100" b="1" i="1">
                                    <a:solidFill>
                                      <a:schemeClr val="bg1"/>
                                    </a:solidFill>
                                    <a:effectLst/>
                                    <a:latin typeface="Cambria Math" panose="02040503050406030204" pitchFamily="18" charset="0"/>
                                    <a:ea typeface="+mn-ea"/>
                                    <a:cs typeface="+mn-cs"/>
                                  </a:rPr>
                                  <m:t>𝑹𝒆𝒔𝒊𝒅𝒖𝒂𝒍</m:t>
                                </m:r>
                              </m:e>
                              <m:sub>
                                <m:r>
                                  <a:rPr lang="pt-PT" sz="1100" b="1" i="1">
                                    <a:solidFill>
                                      <a:schemeClr val="bg1"/>
                                    </a:solidFill>
                                    <a:effectLst/>
                                    <a:latin typeface="Cambria Math" panose="02040503050406030204" pitchFamily="18" charset="0"/>
                                    <a:ea typeface="+mn-ea"/>
                                    <a:cs typeface="+mn-cs"/>
                                  </a:rPr>
                                  <m:t>𝒕</m:t>
                                </m:r>
                              </m:sub>
                            </m:sSub>
                            <m:r>
                              <a:rPr lang="pt-PT" sz="1100" b="1">
                                <a:solidFill>
                                  <a:schemeClr val="bg1"/>
                                </a:solidFill>
                                <a:effectLst/>
                                <a:latin typeface="Cambria Math" panose="02040503050406030204" pitchFamily="18" charset="0"/>
                                <a:ea typeface="+mn-ea"/>
                                <a:cs typeface="+mn-cs"/>
                              </a:rPr>
                              <m:t>  </m:t>
                            </m:r>
                          </m:e>
                        </m:nary>
                      </m:e>
                    </m:nary>
                  </m:oMath>
                </m:oMathPara>
              </a14:m>
              <a:endParaRPr lang="pt-PT" sz="1100" b="1">
                <a:solidFill>
                  <a:schemeClr val="tx1"/>
                </a:solidFill>
                <a:effectLst/>
                <a:latin typeface="+mn-lt"/>
                <a:ea typeface="+mn-ea"/>
                <a:cs typeface="+mn-cs"/>
              </a:endParaRPr>
            </a:p>
          </xdr:txBody>
        </xdr:sp>
      </mc:Choice>
      <mc:Fallback xmlns="">
        <xdr:sp macro="" textlink="">
          <xdr:nvSpPr>
            <xdr:cNvPr id="4" name="CaixaDeTexto 3">
              <a:extLst>
                <a:ext uri="{FF2B5EF4-FFF2-40B4-BE49-F238E27FC236}">
                  <a16:creationId xmlns:a16="http://schemas.microsoft.com/office/drawing/2014/main" id="{A305194B-C780-4A2C-8592-1C4CF11E4AA5}"/>
                </a:ext>
              </a:extLst>
            </xdr:cNvPr>
            <xdr:cNvSpPr txBox="1"/>
          </xdr:nvSpPr>
          <xdr:spPr>
            <a:xfrm>
              <a:off x="746125" y="8607425"/>
              <a:ext cx="3923446" cy="461280"/>
            </a:xfrm>
            <a:prstGeom prst="rect">
              <a:avLst/>
            </a:prstGeom>
            <a:solidFill>
              <a:schemeClr val="accent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PT" sz="1100" b="1" i="0">
                  <a:solidFill>
                    <a:schemeClr val="bg1"/>
                  </a:solidFill>
                  <a:effectLst/>
                  <a:latin typeface="Cambria Math" panose="02040503050406030204" pitchFamily="18" charset="0"/>
                  <a:ea typeface="+mn-ea"/>
                  <a:cs typeface="+mn-cs"/>
                </a:rPr>
                <a:t>𝑽𝑨𝑳𝑭= ∑1_(𝒕=𝟎)^𝒏▒〖⟦((𝑹_𝒕−𝑪_𝒕) )/(𝟏+𝒊)^𝒕 ⟧−  ∑1_(𝒕=𝟎)^𝒏▒〖⟦𝑰_𝒕/(𝟏+𝒊)^𝒕 ⟧+〖𝑽𝒂𝒍𝒐𝒓 𝑹𝒆𝒔𝒊𝒅𝒖𝒂𝒍〗_𝒕   〗〗</a:t>
              </a:r>
              <a:endParaRPr lang="pt-PT" sz="1100" b="1">
                <a:solidFill>
                  <a:schemeClr val="tx1"/>
                </a:solidFill>
                <a:effectLst/>
                <a:latin typeface="+mn-lt"/>
                <a:ea typeface="+mn-ea"/>
                <a:cs typeface="+mn-cs"/>
              </a:endParaRPr>
            </a:p>
          </xdr:txBody>
        </xdr:sp>
      </mc:Fallback>
    </mc:AlternateContent>
    <xdr:clientData/>
  </xdr:oneCellAnchor>
  <xdr:oneCellAnchor>
    <xdr:from>
      <xdr:col>1</xdr:col>
      <xdr:colOff>342900</xdr:colOff>
      <xdr:row>57</xdr:row>
      <xdr:rowOff>104775</xdr:rowOff>
    </xdr:from>
    <xdr:ext cx="3970894" cy="461280"/>
    <mc:AlternateContent xmlns:mc="http://schemas.openxmlformats.org/markup-compatibility/2006" xmlns:a14="http://schemas.microsoft.com/office/drawing/2010/main">
      <mc:Choice Requires="a14">
        <xdr:sp macro="" textlink="">
          <xdr:nvSpPr>
            <xdr:cNvPr id="8" name="CaixaDeTexto 7">
              <a:extLst>
                <a:ext uri="{FF2B5EF4-FFF2-40B4-BE49-F238E27FC236}">
                  <a16:creationId xmlns:a16="http://schemas.microsoft.com/office/drawing/2014/main" id="{618070C9-8C16-4650-9C00-210DB52F91E6}"/>
                </a:ext>
              </a:extLst>
            </xdr:cNvPr>
            <xdr:cNvSpPr txBox="1"/>
          </xdr:nvSpPr>
          <xdr:spPr>
            <a:xfrm>
              <a:off x="742950" y="9534525"/>
              <a:ext cx="3970894" cy="461280"/>
            </a:xfrm>
            <a:prstGeom prst="rect">
              <a:avLst/>
            </a:prstGeom>
            <a:solidFill>
              <a:schemeClr val="accent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pt-PT" sz="1100" b="1" i="0">
                        <a:solidFill>
                          <a:schemeClr val="bg1"/>
                        </a:solidFill>
                        <a:effectLst/>
                        <a:latin typeface="Cambria Math" panose="02040503050406030204" pitchFamily="18" charset="0"/>
                        <a:ea typeface="+mn-ea"/>
                        <a:cs typeface="+mn-cs"/>
                      </a:rPr>
                      <m:t>𝟎</m:t>
                    </m:r>
                    <m:r>
                      <a:rPr lang="pt-PT" sz="1100" b="1" i="0">
                        <a:solidFill>
                          <a:schemeClr val="bg1"/>
                        </a:solidFill>
                        <a:effectLst/>
                        <a:latin typeface="Cambria Math" panose="02040503050406030204" pitchFamily="18" charset="0"/>
                        <a:ea typeface="+mn-ea"/>
                        <a:cs typeface="+mn-cs"/>
                      </a:rPr>
                      <m:t>= </m:t>
                    </m:r>
                    <m:nary>
                      <m:naryPr>
                        <m:chr m:val="∑"/>
                        <m:limLoc m:val="undOvr"/>
                        <m:ctrlPr>
                          <a:rPr lang="pt-PT" sz="1100" b="1" i="1">
                            <a:solidFill>
                              <a:schemeClr val="bg1"/>
                            </a:solidFill>
                            <a:effectLst/>
                            <a:latin typeface="Cambria Math" panose="02040503050406030204" pitchFamily="18" charset="0"/>
                            <a:ea typeface="+mn-ea"/>
                            <a:cs typeface="+mn-cs"/>
                          </a:rPr>
                        </m:ctrlPr>
                      </m:naryPr>
                      <m:sub>
                        <m:r>
                          <a:rPr lang="pt-PT" sz="1100" b="1" i="0">
                            <a:solidFill>
                              <a:schemeClr val="bg1"/>
                            </a:solidFill>
                            <a:effectLst/>
                            <a:latin typeface="Cambria Math" panose="02040503050406030204" pitchFamily="18" charset="0"/>
                            <a:ea typeface="+mn-ea"/>
                            <a:cs typeface="+mn-cs"/>
                          </a:rPr>
                          <m:t>𝐭</m:t>
                        </m:r>
                        <m:r>
                          <a:rPr lang="pt-PT" sz="1100" b="1" i="0">
                            <a:solidFill>
                              <a:schemeClr val="bg1"/>
                            </a:solidFill>
                            <a:effectLst/>
                            <a:latin typeface="Cambria Math" panose="02040503050406030204" pitchFamily="18" charset="0"/>
                            <a:ea typeface="+mn-ea"/>
                            <a:cs typeface="+mn-cs"/>
                          </a:rPr>
                          <m:t>=</m:t>
                        </m:r>
                        <m:r>
                          <a:rPr lang="pt-PT" sz="1100" b="1" i="0">
                            <a:solidFill>
                              <a:schemeClr val="bg1"/>
                            </a:solidFill>
                            <a:effectLst/>
                            <a:latin typeface="Cambria Math" panose="02040503050406030204" pitchFamily="18" charset="0"/>
                            <a:ea typeface="+mn-ea"/>
                            <a:cs typeface="+mn-cs"/>
                          </a:rPr>
                          <m:t>𝟎</m:t>
                        </m:r>
                      </m:sub>
                      <m:sup>
                        <m:r>
                          <a:rPr lang="pt-PT" sz="1100" b="1" i="0">
                            <a:solidFill>
                              <a:schemeClr val="bg1"/>
                            </a:solidFill>
                            <a:effectLst/>
                            <a:latin typeface="Cambria Math" panose="02040503050406030204" pitchFamily="18" charset="0"/>
                            <a:ea typeface="+mn-ea"/>
                            <a:cs typeface="+mn-cs"/>
                          </a:rPr>
                          <m:t>𝐧</m:t>
                        </m:r>
                      </m:sup>
                      <m:e>
                        <m:d>
                          <m:dPr>
                            <m:begChr m:val="⟦"/>
                            <m:endChr m:val="⟧"/>
                            <m:ctrlPr>
                              <a:rPr lang="pt-PT" sz="1100" b="1" i="1">
                                <a:solidFill>
                                  <a:schemeClr val="bg1"/>
                                </a:solidFill>
                                <a:effectLst/>
                                <a:latin typeface="Cambria Math" panose="02040503050406030204" pitchFamily="18" charset="0"/>
                                <a:ea typeface="+mn-ea"/>
                                <a:cs typeface="+mn-cs"/>
                              </a:rPr>
                            </m:ctrlPr>
                          </m:dPr>
                          <m:e>
                            <m:f>
                              <m:fPr>
                                <m:ctrlPr>
                                  <a:rPr lang="pt-PT" sz="1100" b="1" i="1">
                                    <a:solidFill>
                                      <a:schemeClr val="bg1"/>
                                    </a:solidFill>
                                    <a:effectLst/>
                                    <a:latin typeface="Cambria Math" panose="02040503050406030204" pitchFamily="18" charset="0"/>
                                    <a:ea typeface="+mn-ea"/>
                                    <a:cs typeface="+mn-cs"/>
                                  </a:rPr>
                                </m:ctrlPr>
                              </m:fPr>
                              <m:num>
                                <m:r>
                                  <a:rPr lang="pt-PT" sz="1100" b="1" i="0">
                                    <a:solidFill>
                                      <a:schemeClr val="bg1"/>
                                    </a:solidFill>
                                    <a:effectLst/>
                                    <a:latin typeface="Cambria Math" panose="02040503050406030204" pitchFamily="18" charset="0"/>
                                    <a:ea typeface="+mn-ea"/>
                                    <a:cs typeface="+mn-cs"/>
                                  </a:rPr>
                                  <m:t>(</m:t>
                                </m:r>
                                <m:sSub>
                                  <m:sSubPr>
                                    <m:ctrlPr>
                                      <a:rPr lang="pt-PT" sz="1100" b="1" i="1">
                                        <a:solidFill>
                                          <a:schemeClr val="bg1"/>
                                        </a:solidFill>
                                        <a:effectLst/>
                                        <a:latin typeface="Cambria Math" panose="02040503050406030204" pitchFamily="18" charset="0"/>
                                        <a:ea typeface="+mn-ea"/>
                                        <a:cs typeface="+mn-cs"/>
                                      </a:rPr>
                                    </m:ctrlPr>
                                  </m:sSubPr>
                                  <m:e>
                                    <m:r>
                                      <a:rPr lang="pt-PT" sz="1100" b="1" i="0">
                                        <a:solidFill>
                                          <a:schemeClr val="bg1"/>
                                        </a:solidFill>
                                        <a:effectLst/>
                                        <a:latin typeface="Cambria Math" panose="02040503050406030204" pitchFamily="18" charset="0"/>
                                        <a:ea typeface="+mn-ea"/>
                                        <a:cs typeface="+mn-cs"/>
                                      </a:rPr>
                                      <m:t>𝐑</m:t>
                                    </m:r>
                                  </m:e>
                                  <m:sub>
                                    <m:r>
                                      <a:rPr lang="pt-PT" sz="1100" b="1" i="0">
                                        <a:solidFill>
                                          <a:schemeClr val="bg1"/>
                                        </a:solidFill>
                                        <a:effectLst/>
                                        <a:latin typeface="Cambria Math" panose="02040503050406030204" pitchFamily="18" charset="0"/>
                                        <a:ea typeface="+mn-ea"/>
                                        <a:cs typeface="+mn-cs"/>
                                      </a:rPr>
                                      <m:t>𝐭</m:t>
                                    </m:r>
                                  </m:sub>
                                </m:sSub>
                                <m:r>
                                  <a:rPr lang="pt-PT" sz="1100" b="1" i="0">
                                    <a:solidFill>
                                      <a:schemeClr val="bg1"/>
                                    </a:solidFill>
                                    <a:effectLst/>
                                    <a:latin typeface="Cambria Math" panose="02040503050406030204" pitchFamily="18" charset="0"/>
                                    <a:ea typeface="+mn-ea"/>
                                    <a:cs typeface="+mn-cs"/>
                                  </a:rPr>
                                  <m:t>−</m:t>
                                </m:r>
                                <m:sSub>
                                  <m:sSubPr>
                                    <m:ctrlPr>
                                      <a:rPr lang="pt-PT" sz="1100" b="1" i="1">
                                        <a:solidFill>
                                          <a:schemeClr val="bg1"/>
                                        </a:solidFill>
                                        <a:effectLst/>
                                        <a:latin typeface="Cambria Math" panose="02040503050406030204" pitchFamily="18" charset="0"/>
                                        <a:ea typeface="+mn-ea"/>
                                        <a:cs typeface="+mn-cs"/>
                                      </a:rPr>
                                    </m:ctrlPr>
                                  </m:sSubPr>
                                  <m:e>
                                    <m:r>
                                      <a:rPr lang="pt-PT" sz="1100" b="1" i="0">
                                        <a:solidFill>
                                          <a:schemeClr val="bg1"/>
                                        </a:solidFill>
                                        <a:effectLst/>
                                        <a:latin typeface="Cambria Math" panose="02040503050406030204" pitchFamily="18" charset="0"/>
                                        <a:ea typeface="+mn-ea"/>
                                        <a:cs typeface="+mn-cs"/>
                                      </a:rPr>
                                      <m:t>𝐂</m:t>
                                    </m:r>
                                  </m:e>
                                  <m:sub>
                                    <m:r>
                                      <a:rPr lang="pt-PT" sz="1100" b="1" i="0">
                                        <a:solidFill>
                                          <a:schemeClr val="bg1"/>
                                        </a:solidFill>
                                        <a:effectLst/>
                                        <a:latin typeface="Cambria Math" panose="02040503050406030204" pitchFamily="18" charset="0"/>
                                        <a:ea typeface="+mn-ea"/>
                                        <a:cs typeface="+mn-cs"/>
                                      </a:rPr>
                                      <m:t>𝐭</m:t>
                                    </m:r>
                                  </m:sub>
                                </m:sSub>
                                <m:r>
                                  <a:rPr lang="pt-PT" sz="1100" b="1" i="0">
                                    <a:solidFill>
                                      <a:schemeClr val="bg1"/>
                                    </a:solidFill>
                                    <a:effectLst/>
                                    <a:latin typeface="Cambria Math" panose="02040503050406030204" pitchFamily="18" charset="0"/>
                                    <a:ea typeface="+mn-ea"/>
                                    <a:cs typeface="+mn-cs"/>
                                  </a:rPr>
                                  <m:t>) </m:t>
                                </m:r>
                              </m:num>
                              <m:den>
                                <m:sSup>
                                  <m:sSupPr>
                                    <m:ctrlPr>
                                      <a:rPr lang="pt-PT" sz="1100" b="1" i="1">
                                        <a:solidFill>
                                          <a:schemeClr val="bg1"/>
                                        </a:solidFill>
                                        <a:effectLst/>
                                        <a:latin typeface="Cambria Math" panose="02040503050406030204" pitchFamily="18" charset="0"/>
                                        <a:ea typeface="+mn-ea"/>
                                        <a:cs typeface="+mn-cs"/>
                                      </a:rPr>
                                    </m:ctrlPr>
                                  </m:sSupPr>
                                  <m:e>
                                    <m:d>
                                      <m:dPr>
                                        <m:ctrlPr>
                                          <a:rPr lang="pt-PT" sz="1100" b="1" i="1">
                                            <a:solidFill>
                                              <a:schemeClr val="bg1"/>
                                            </a:solidFill>
                                            <a:effectLst/>
                                            <a:latin typeface="Cambria Math" panose="02040503050406030204" pitchFamily="18" charset="0"/>
                                            <a:ea typeface="+mn-ea"/>
                                            <a:cs typeface="+mn-cs"/>
                                          </a:rPr>
                                        </m:ctrlPr>
                                      </m:dPr>
                                      <m:e>
                                        <m:r>
                                          <a:rPr lang="pt-PT" sz="1100" b="1" i="0">
                                            <a:solidFill>
                                              <a:schemeClr val="bg1"/>
                                            </a:solidFill>
                                            <a:effectLst/>
                                            <a:latin typeface="Cambria Math" panose="02040503050406030204" pitchFamily="18" charset="0"/>
                                            <a:ea typeface="+mn-ea"/>
                                            <a:cs typeface="+mn-cs"/>
                                          </a:rPr>
                                          <m:t>𝟏</m:t>
                                        </m:r>
                                        <m:r>
                                          <a:rPr lang="pt-PT" sz="1100" b="1" i="0">
                                            <a:solidFill>
                                              <a:schemeClr val="bg1"/>
                                            </a:solidFill>
                                            <a:effectLst/>
                                            <a:latin typeface="Cambria Math" panose="02040503050406030204" pitchFamily="18" charset="0"/>
                                            <a:ea typeface="+mn-ea"/>
                                            <a:cs typeface="+mn-cs"/>
                                          </a:rPr>
                                          <m:t>+</m:t>
                                        </m:r>
                                        <m:r>
                                          <a:rPr lang="pt-PT" sz="1100" b="1" i="0">
                                            <a:solidFill>
                                              <a:schemeClr val="bg1"/>
                                            </a:solidFill>
                                            <a:effectLst/>
                                            <a:latin typeface="Cambria Math" panose="02040503050406030204" pitchFamily="18" charset="0"/>
                                            <a:ea typeface="+mn-ea"/>
                                            <a:cs typeface="+mn-cs"/>
                                          </a:rPr>
                                          <m:t>𝐓𝐑𝐅</m:t>
                                        </m:r>
                                      </m:e>
                                    </m:d>
                                  </m:e>
                                  <m:sup>
                                    <m:r>
                                      <a:rPr lang="pt-PT" sz="1100" b="1" i="0">
                                        <a:solidFill>
                                          <a:schemeClr val="bg1"/>
                                        </a:solidFill>
                                        <a:effectLst/>
                                        <a:latin typeface="Cambria Math" panose="02040503050406030204" pitchFamily="18" charset="0"/>
                                        <a:ea typeface="+mn-ea"/>
                                        <a:cs typeface="+mn-cs"/>
                                      </a:rPr>
                                      <m:t>𝐭</m:t>
                                    </m:r>
                                  </m:sup>
                                </m:sSup>
                              </m:den>
                            </m:f>
                          </m:e>
                        </m:d>
                        <m:r>
                          <a:rPr lang="pt-PT" sz="1100" b="1" i="0">
                            <a:solidFill>
                              <a:schemeClr val="bg1"/>
                            </a:solidFill>
                            <a:effectLst/>
                            <a:latin typeface="Cambria Math" panose="02040503050406030204" pitchFamily="18" charset="0"/>
                            <a:ea typeface="+mn-ea"/>
                            <a:cs typeface="+mn-cs"/>
                          </a:rPr>
                          <m:t>−  </m:t>
                        </m:r>
                        <m:nary>
                          <m:naryPr>
                            <m:chr m:val="∑"/>
                            <m:limLoc m:val="undOvr"/>
                            <m:ctrlPr>
                              <a:rPr lang="pt-PT" sz="1100" b="1" i="1">
                                <a:solidFill>
                                  <a:schemeClr val="bg1"/>
                                </a:solidFill>
                                <a:effectLst/>
                                <a:latin typeface="Cambria Math" panose="02040503050406030204" pitchFamily="18" charset="0"/>
                                <a:ea typeface="+mn-ea"/>
                                <a:cs typeface="+mn-cs"/>
                              </a:rPr>
                            </m:ctrlPr>
                          </m:naryPr>
                          <m:sub>
                            <m:r>
                              <a:rPr lang="pt-PT" sz="1100" b="1" i="0">
                                <a:solidFill>
                                  <a:schemeClr val="bg1"/>
                                </a:solidFill>
                                <a:effectLst/>
                                <a:latin typeface="Cambria Math" panose="02040503050406030204" pitchFamily="18" charset="0"/>
                                <a:ea typeface="+mn-ea"/>
                                <a:cs typeface="+mn-cs"/>
                              </a:rPr>
                              <m:t>𝐭</m:t>
                            </m:r>
                            <m:r>
                              <a:rPr lang="pt-PT" sz="1100" b="1" i="0">
                                <a:solidFill>
                                  <a:schemeClr val="bg1"/>
                                </a:solidFill>
                                <a:effectLst/>
                                <a:latin typeface="Cambria Math" panose="02040503050406030204" pitchFamily="18" charset="0"/>
                                <a:ea typeface="+mn-ea"/>
                                <a:cs typeface="+mn-cs"/>
                              </a:rPr>
                              <m:t>=</m:t>
                            </m:r>
                            <m:r>
                              <a:rPr lang="pt-PT" sz="1100" b="1" i="0">
                                <a:solidFill>
                                  <a:schemeClr val="bg1"/>
                                </a:solidFill>
                                <a:effectLst/>
                                <a:latin typeface="Cambria Math" panose="02040503050406030204" pitchFamily="18" charset="0"/>
                                <a:ea typeface="+mn-ea"/>
                                <a:cs typeface="+mn-cs"/>
                              </a:rPr>
                              <m:t>𝟎</m:t>
                            </m:r>
                          </m:sub>
                          <m:sup>
                            <m:r>
                              <a:rPr lang="pt-PT" sz="1100" b="1" i="0">
                                <a:solidFill>
                                  <a:schemeClr val="bg1"/>
                                </a:solidFill>
                                <a:effectLst/>
                                <a:latin typeface="Cambria Math" panose="02040503050406030204" pitchFamily="18" charset="0"/>
                                <a:ea typeface="+mn-ea"/>
                                <a:cs typeface="+mn-cs"/>
                              </a:rPr>
                              <m:t>𝐧</m:t>
                            </m:r>
                          </m:sup>
                          <m:e>
                            <m:d>
                              <m:dPr>
                                <m:begChr m:val="⟦"/>
                                <m:endChr m:val="⟧"/>
                                <m:ctrlPr>
                                  <a:rPr lang="pt-PT" sz="1100" b="1" i="1">
                                    <a:solidFill>
                                      <a:schemeClr val="bg1"/>
                                    </a:solidFill>
                                    <a:effectLst/>
                                    <a:latin typeface="Cambria Math" panose="02040503050406030204" pitchFamily="18" charset="0"/>
                                    <a:ea typeface="+mn-ea"/>
                                    <a:cs typeface="+mn-cs"/>
                                  </a:rPr>
                                </m:ctrlPr>
                              </m:dPr>
                              <m:e>
                                <m:f>
                                  <m:fPr>
                                    <m:ctrlPr>
                                      <a:rPr lang="pt-PT" sz="1100" b="1" i="1">
                                        <a:solidFill>
                                          <a:schemeClr val="bg1"/>
                                        </a:solidFill>
                                        <a:effectLst/>
                                        <a:latin typeface="Cambria Math" panose="02040503050406030204" pitchFamily="18" charset="0"/>
                                        <a:ea typeface="+mn-ea"/>
                                        <a:cs typeface="+mn-cs"/>
                                      </a:rPr>
                                    </m:ctrlPr>
                                  </m:fPr>
                                  <m:num>
                                    <m:sSub>
                                      <m:sSubPr>
                                        <m:ctrlPr>
                                          <a:rPr lang="pt-PT" sz="1100" b="1" i="1">
                                            <a:solidFill>
                                              <a:schemeClr val="bg1"/>
                                            </a:solidFill>
                                            <a:effectLst/>
                                            <a:latin typeface="Cambria Math" panose="02040503050406030204" pitchFamily="18" charset="0"/>
                                            <a:ea typeface="+mn-ea"/>
                                            <a:cs typeface="+mn-cs"/>
                                          </a:rPr>
                                        </m:ctrlPr>
                                      </m:sSubPr>
                                      <m:e>
                                        <m:r>
                                          <a:rPr lang="pt-PT" sz="1100" b="1" i="0">
                                            <a:solidFill>
                                              <a:schemeClr val="bg1"/>
                                            </a:solidFill>
                                            <a:effectLst/>
                                            <a:latin typeface="Cambria Math" panose="02040503050406030204" pitchFamily="18" charset="0"/>
                                            <a:ea typeface="+mn-ea"/>
                                            <a:cs typeface="+mn-cs"/>
                                          </a:rPr>
                                          <m:t>𝐈</m:t>
                                        </m:r>
                                      </m:e>
                                      <m:sub>
                                        <m:r>
                                          <a:rPr lang="pt-PT" sz="1100" b="1" i="0">
                                            <a:solidFill>
                                              <a:schemeClr val="bg1"/>
                                            </a:solidFill>
                                            <a:effectLst/>
                                            <a:latin typeface="Cambria Math" panose="02040503050406030204" pitchFamily="18" charset="0"/>
                                            <a:ea typeface="+mn-ea"/>
                                            <a:cs typeface="+mn-cs"/>
                                          </a:rPr>
                                          <m:t>𝐭</m:t>
                                        </m:r>
                                      </m:sub>
                                    </m:sSub>
                                  </m:num>
                                  <m:den>
                                    <m:sSup>
                                      <m:sSupPr>
                                        <m:ctrlPr>
                                          <a:rPr lang="pt-PT" sz="1100" b="1" i="1">
                                            <a:solidFill>
                                              <a:schemeClr val="bg1"/>
                                            </a:solidFill>
                                            <a:effectLst/>
                                            <a:latin typeface="Cambria Math" panose="02040503050406030204" pitchFamily="18" charset="0"/>
                                            <a:ea typeface="+mn-ea"/>
                                            <a:cs typeface="+mn-cs"/>
                                          </a:rPr>
                                        </m:ctrlPr>
                                      </m:sSupPr>
                                      <m:e>
                                        <m:d>
                                          <m:dPr>
                                            <m:ctrlPr>
                                              <a:rPr lang="pt-PT" sz="1100" b="1" i="1">
                                                <a:solidFill>
                                                  <a:schemeClr val="bg1"/>
                                                </a:solidFill>
                                                <a:effectLst/>
                                                <a:latin typeface="Cambria Math" panose="02040503050406030204" pitchFamily="18" charset="0"/>
                                                <a:ea typeface="+mn-ea"/>
                                                <a:cs typeface="+mn-cs"/>
                                              </a:rPr>
                                            </m:ctrlPr>
                                          </m:dPr>
                                          <m:e>
                                            <m:r>
                                              <a:rPr lang="pt-PT" sz="1100" b="1" i="0">
                                                <a:solidFill>
                                                  <a:schemeClr val="bg1"/>
                                                </a:solidFill>
                                                <a:effectLst/>
                                                <a:latin typeface="Cambria Math" panose="02040503050406030204" pitchFamily="18" charset="0"/>
                                                <a:ea typeface="+mn-ea"/>
                                                <a:cs typeface="+mn-cs"/>
                                              </a:rPr>
                                              <m:t>𝟏</m:t>
                                            </m:r>
                                            <m:r>
                                              <a:rPr lang="pt-PT" sz="1100" b="1" i="0">
                                                <a:solidFill>
                                                  <a:schemeClr val="bg1"/>
                                                </a:solidFill>
                                                <a:effectLst/>
                                                <a:latin typeface="Cambria Math" panose="02040503050406030204" pitchFamily="18" charset="0"/>
                                                <a:ea typeface="+mn-ea"/>
                                                <a:cs typeface="+mn-cs"/>
                                              </a:rPr>
                                              <m:t>+</m:t>
                                            </m:r>
                                            <m:r>
                                              <a:rPr lang="pt-PT" sz="1100" b="1" i="0">
                                                <a:solidFill>
                                                  <a:schemeClr val="bg1"/>
                                                </a:solidFill>
                                                <a:effectLst/>
                                                <a:latin typeface="Cambria Math" panose="02040503050406030204" pitchFamily="18" charset="0"/>
                                                <a:ea typeface="+mn-ea"/>
                                                <a:cs typeface="+mn-cs"/>
                                              </a:rPr>
                                              <m:t>𝐓𝐑𝐅</m:t>
                                            </m:r>
                                          </m:e>
                                        </m:d>
                                      </m:e>
                                      <m:sup>
                                        <m:r>
                                          <a:rPr lang="pt-PT" sz="1100" b="1" i="0">
                                            <a:solidFill>
                                              <a:schemeClr val="bg1"/>
                                            </a:solidFill>
                                            <a:effectLst/>
                                            <a:latin typeface="Cambria Math" panose="02040503050406030204" pitchFamily="18" charset="0"/>
                                            <a:ea typeface="+mn-ea"/>
                                            <a:cs typeface="+mn-cs"/>
                                          </a:rPr>
                                          <m:t>𝐭</m:t>
                                        </m:r>
                                      </m:sup>
                                    </m:sSup>
                                  </m:den>
                                </m:f>
                              </m:e>
                            </m:d>
                            <m:r>
                              <a:rPr lang="pt-PT" sz="1100" b="1" i="0">
                                <a:solidFill>
                                  <a:schemeClr val="bg1"/>
                                </a:solidFill>
                                <a:effectLst/>
                                <a:latin typeface="Cambria Math" panose="02040503050406030204" pitchFamily="18" charset="0"/>
                                <a:ea typeface="+mn-ea"/>
                                <a:cs typeface="+mn-cs"/>
                              </a:rPr>
                              <m:t>+</m:t>
                            </m:r>
                            <m:sSub>
                              <m:sSubPr>
                                <m:ctrlPr>
                                  <a:rPr lang="pt-PT" sz="1100" b="1" i="1">
                                    <a:solidFill>
                                      <a:schemeClr val="bg1"/>
                                    </a:solidFill>
                                    <a:effectLst/>
                                    <a:latin typeface="Cambria Math" panose="02040503050406030204" pitchFamily="18" charset="0"/>
                                    <a:ea typeface="+mn-ea"/>
                                    <a:cs typeface="+mn-cs"/>
                                  </a:rPr>
                                </m:ctrlPr>
                              </m:sSubPr>
                              <m:e>
                                <m:r>
                                  <a:rPr lang="pt-PT" sz="1100" b="1" i="0">
                                    <a:solidFill>
                                      <a:schemeClr val="bg1"/>
                                    </a:solidFill>
                                    <a:effectLst/>
                                    <a:latin typeface="Cambria Math" panose="02040503050406030204" pitchFamily="18" charset="0"/>
                                    <a:ea typeface="+mn-ea"/>
                                    <a:cs typeface="+mn-cs"/>
                                  </a:rPr>
                                  <m:t>𝐕𝐚𝐥𝐨𝐫</m:t>
                                </m:r>
                                <m:r>
                                  <a:rPr lang="pt-PT" sz="1100" b="1" i="0">
                                    <a:solidFill>
                                      <a:schemeClr val="bg1"/>
                                    </a:solidFill>
                                    <a:effectLst/>
                                    <a:latin typeface="Cambria Math" panose="02040503050406030204" pitchFamily="18" charset="0"/>
                                    <a:ea typeface="+mn-ea"/>
                                    <a:cs typeface="+mn-cs"/>
                                  </a:rPr>
                                  <m:t> </m:t>
                                </m:r>
                                <m:r>
                                  <a:rPr lang="pt-PT" sz="1100" b="1" i="0">
                                    <a:solidFill>
                                      <a:schemeClr val="bg1"/>
                                    </a:solidFill>
                                    <a:effectLst/>
                                    <a:latin typeface="Cambria Math" panose="02040503050406030204" pitchFamily="18" charset="0"/>
                                    <a:ea typeface="+mn-ea"/>
                                    <a:cs typeface="+mn-cs"/>
                                  </a:rPr>
                                  <m:t>𝐑𝐞𝐬𝐢𝐝𝐮𝐚𝐥</m:t>
                                </m:r>
                              </m:e>
                              <m:sub>
                                <m:r>
                                  <a:rPr lang="pt-PT" sz="1100" b="1" i="0">
                                    <a:solidFill>
                                      <a:schemeClr val="bg1"/>
                                    </a:solidFill>
                                    <a:effectLst/>
                                    <a:latin typeface="Cambria Math" panose="02040503050406030204" pitchFamily="18" charset="0"/>
                                    <a:ea typeface="+mn-ea"/>
                                    <a:cs typeface="+mn-cs"/>
                                  </a:rPr>
                                  <m:t>𝐭</m:t>
                                </m:r>
                              </m:sub>
                            </m:sSub>
                            <m:r>
                              <a:rPr lang="pt-PT" sz="1100" b="1" i="0">
                                <a:solidFill>
                                  <a:schemeClr val="bg1"/>
                                </a:solidFill>
                                <a:effectLst/>
                                <a:latin typeface="Cambria Math" panose="02040503050406030204" pitchFamily="18" charset="0"/>
                                <a:ea typeface="+mn-ea"/>
                                <a:cs typeface="+mn-cs"/>
                              </a:rPr>
                              <m:t>  </m:t>
                            </m:r>
                          </m:e>
                        </m:nary>
                      </m:e>
                    </m:nary>
                  </m:oMath>
                </m:oMathPara>
              </a14:m>
              <a:endParaRPr lang="pt-PT" sz="1100" b="1" i="0">
                <a:solidFill>
                  <a:schemeClr val="tx1"/>
                </a:solidFill>
                <a:effectLst/>
                <a:latin typeface="+mn-lt"/>
                <a:ea typeface="+mn-ea"/>
                <a:cs typeface="+mn-cs"/>
              </a:endParaRPr>
            </a:p>
          </xdr:txBody>
        </xdr:sp>
      </mc:Choice>
      <mc:Fallback xmlns="">
        <xdr:sp macro="" textlink="">
          <xdr:nvSpPr>
            <xdr:cNvPr id="8" name="CaixaDeTexto 7">
              <a:extLst>
                <a:ext uri="{FF2B5EF4-FFF2-40B4-BE49-F238E27FC236}">
                  <a16:creationId xmlns:a16="http://schemas.microsoft.com/office/drawing/2014/main" id="{618070C9-8C16-4650-9C00-210DB52F91E6}"/>
                </a:ext>
              </a:extLst>
            </xdr:cNvPr>
            <xdr:cNvSpPr txBox="1"/>
          </xdr:nvSpPr>
          <xdr:spPr>
            <a:xfrm>
              <a:off x="742950" y="9534525"/>
              <a:ext cx="3970894" cy="461280"/>
            </a:xfrm>
            <a:prstGeom prst="rect">
              <a:avLst/>
            </a:prstGeom>
            <a:solidFill>
              <a:schemeClr val="accent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PT" sz="1100" b="1" i="0">
                  <a:solidFill>
                    <a:schemeClr val="bg1"/>
                  </a:solidFill>
                  <a:effectLst/>
                  <a:latin typeface="Cambria Math" panose="02040503050406030204" pitchFamily="18" charset="0"/>
                  <a:ea typeface="+mn-ea"/>
                  <a:cs typeface="+mn-cs"/>
                </a:rPr>
                <a:t>𝟎= ∑1_(𝐭=𝟎)^𝐧▒〖⟦((𝐑_𝐭−𝐂_𝐭) )/(𝟏+𝐓𝐑𝐅)^𝐭 ⟧−  ∑1_(𝐭=𝟎)^𝐧▒〖⟦𝐈_𝐭/(𝟏+𝐓𝐑𝐅)^𝐭 ⟧+〖𝐕𝐚𝐥𝐨𝐫 𝐑𝐞𝐬𝐢𝐝𝐮𝐚𝐥〗_𝐭   〗〗</a:t>
              </a:r>
              <a:endParaRPr lang="pt-PT" sz="1100" b="1" i="0">
                <a:solidFill>
                  <a:schemeClr val="tx1"/>
                </a:solidFill>
                <a:effectLst/>
                <a:latin typeface="+mn-lt"/>
                <a:ea typeface="+mn-ea"/>
                <a:cs typeface="+mn-cs"/>
              </a:endParaRPr>
            </a:p>
          </xdr:txBody>
        </xdr:sp>
      </mc:Fallback>
    </mc:AlternateContent>
    <xdr:clientData/>
  </xdr:oneCellAnchor>
  <xdr:twoCellAnchor editAs="oneCell">
    <xdr:from>
      <xdr:col>0</xdr:col>
      <xdr:colOff>428625</xdr:colOff>
      <xdr:row>0</xdr:row>
      <xdr:rowOff>0</xdr:rowOff>
    </xdr:from>
    <xdr:to>
      <xdr:col>10</xdr:col>
      <xdr:colOff>629790</xdr:colOff>
      <xdr:row>0</xdr:row>
      <xdr:rowOff>1067673</xdr:rowOff>
    </xdr:to>
    <xdr:pic>
      <xdr:nvPicPr>
        <xdr:cNvPr id="9" name="Imagem 8">
          <a:extLst>
            <a:ext uri="{FF2B5EF4-FFF2-40B4-BE49-F238E27FC236}">
              <a16:creationId xmlns:a16="http://schemas.microsoft.com/office/drawing/2014/main" id="{974C5030-CB37-4C6B-BC22-B15E052361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0"/>
          <a:ext cx="10091290" cy="1067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43</xdr:col>
      <xdr:colOff>955525</xdr:colOff>
      <xdr:row>12</xdr:row>
      <xdr:rowOff>0</xdr:rowOff>
    </xdr:from>
    <xdr:to>
      <xdr:col>44</xdr:col>
      <xdr:colOff>16388</xdr:colOff>
      <xdr:row>13</xdr:row>
      <xdr:rowOff>104867</xdr:rowOff>
    </xdr:to>
    <xdr:pic>
      <xdr:nvPicPr>
        <xdr:cNvPr id="2" name="Picture 9" descr="QREN_Logo(COR)">
          <a:extLst>
            <a:ext uri="{FF2B5EF4-FFF2-40B4-BE49-F238E27FC236}">
              <a16:creationId xmlns:a16="http://schemas.microsoft.com/office/drawing/2014/main" id="{ECA4720C-6A53-442B-8181-78F90CB78F4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217200" y="2847975"/>
          <a:ext cx="13363" cy="533492"/>
        </a:xfrm>
        <a:prstGeom prst="rect">
          <a:avLst/>
        </a:prstGeom>
        <a:noFill/>
        <a:ln w="9525">
          <a:noFill/>
          <a:miter lim="800000"/>
          <a:headEnd/>
          <a:tailEnd/>
        </a:ln>
      </xdr:spPr>
    </xdr:pic>
    <xdr:clientData/>
  </xdr:twoCellAnchor>
  <xdr:twoCellAnchor editAs="oneCell">
    <xdr:from>
      <xdr:col>0</xdr:col>
      <xdr:colOff>476251</xdr:colOff>
      <xdr:row>0</xdr:row>
      <xdr:rowOff>38100</xdr:rowOff>
    </xdr:from>
    <xdr:to>
      <xdr:col>8</xdr:col>
      <xdr:colOff>844551</xdr:colOff>
      <xdr:row>1</xdr:row>
      <xdr:rowOff>113099</xdr:rowOff>
    </xdr:to>
    <xdr:pic>
      <xdr:nvPicPr>
        <xdr:cNvPr id="3" name="Imagem 2">
          <a:extLst>
            <a:ext uri="{FF2B5EF4-FFF2-40B4-BE49-F238E27FC236}">
              <a16:creationId xmlns:a16="http://schemas.microsoft.com/office/drawing/2014/main" id="{3538E90D-3E28-5338-559E-5CAAF69F4F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1" y="38100"/>
          <a:ext cx="11925300" cy="1275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1292679</xdr:colOff>
      <xdr:row>0</xdr:row>
      <xdr:rowOff>299358</xdr:rowOff>
    </xdr:from>
    <xdr:to>
      <xdr:col>5</xdr:col>
      <xdr:colOff>2019272</xdr:colOff>
      <xdr:row>1</xdr:row>
      <xdr:rowOff>81644</xdr:rowOff>
    </xdr:to>
    <xdr:pic>
      <xdr:nvPicPr>
        <xdr:cNvPr id="3" name="Imagem 2">
          <a:extLst>
            <a:ext uri="{FF2B5EF4-FFF2-40B4-BE49-F238E27FC236}">
              <a16:creationId xmlns:a16="http://schemas.microsoft.com/office/drawing/2014/main" id="{E1039398-7115-F4FF-9AC8-F1B7FFDA6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0" y="299358"/>
          <a:ext cx="9081379"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347505</xdr:colOff>
      <xdr:row>0</xdr:row>
      <xdr:rowOff>19050</xdr:rowOff>
    </xdr:from>
    <xdr:to>
      <xdr:col>3</xdr:col>
      <xdr:colOff>1018175</xdr:colOff>
      <xdr:row>1</xdr:row>
      <xdr:rowOff>85725</xdr:rowOff>
    </xdr:to>
    <xdr:pic>
      <xdr:nvPicPr>
        <xdr:cNvPr id="3" name="Imagem 2">
          <a:extLst>
            <a:ext uri="{FF2B5EF4-FFF2-40B4-BE49-F238E27FC236}">
              <a16:creationId xmlns:a16="http://schemas.microsoft.com/office/drawing/2014/main" id="{7DBC2ED4-1F4D-DE06-E688-228389BF1E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8530" y="19050"/>
          <a:ext cx="662379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rea.azores.gov.pt/conteudos/Relatorios/lista_relatorios.aspx?idc=29&amp;idsc=1121&amp;lang_id=1" TargetMode="External"/><Relationship Id="rId2" Type="http://schemas.openxmlformats.org/officeDocument/2006/relationships/hyperlink" Target="https://www.ine.pt/xportal/xmain?xpid=INE&amp;xpgid=ine_indicadores&amp;contecto=pi&amp;indOcorrCod=0003863&amp;selTab=tab0" TargetMode="External"/><Relationship Id="rId1" Type="http://schemas.openxmlformats.org/officeDocument/2006/relationships/hyperlink" Target="https://www.ine.pt/xportal/xmain?xpid=INE&amp;xpgid=ipc"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7774A-1939-4FE9-A190-266ECFADAEB5}">
  <dimension ref="C3:I55"/>
  <sheetViews>
    <sheetView showGridLines="0" topLeftCell="A25" zoomScaleNormal="100" workbookViewId="0">
      <selection activeCell="I10" sqref="I10"/>
    </sheetView>
  </sheetViews>
  <sheetFormatPr defaultRowHeight="15" x14ac:dyDescent="0.25"/>
  <cols>
    <col min="1" max="1" width="5.28515625" customWidth="1"/>
    <col min="2" max="2" width="6.140625" customWidth="1"/>
    <col min="3" max="3" width="96.85546875" style="17" customWidth="1"/>
    <col min="4" max="5" width="5.140625" customWidth="1"/>
    <col min="6" max="6" width="5.42578125" customWidth="1"/>
    <col min="9" max="9" width="80.28515625" customWidth="1"/>
    <col min="259" max="259" width="1.42578125" customWidth="1"/>
    <col min="260" max="260" width="79.140625" customWidth="1"/>
    <col min="515" max="515" width="1.42578125" customWidth="1"/>
    <col min="516" max="516" width="79.140625" customWidth="1"/>
    <col min="771" max="771" width="1.42578125" customWidth="1"/>
    <col min="772" max="772" width="79.140625" customWidth="1"/>
    <col min="1027" max="1027" width="1.42578125" customWidth="1"/>
    <col min="1028" max="1028" width="79.140625" customWidth="1"/>
    <col min="1283" max="1283" width="1.42578125" customWidth="1"/>
    <col min="1284" max="1284" width="79.140625" customWidth="1"/>
    <col min="1539" max="1539" width="1.42578125" customWidth="1"/>
    <col min="1540" max="1540" width="79.140625" customWidth="1"/>
    <col min="1795" max="1795" width="1.42578125" customWidth="1"/>
    <col min="1796" max="1796" width="79.140625" customWidth="1"/>
    <col min="2051" max="2051" width="1.42578125" customWidth="1"/>
    <col min="2052" max="2052" width="79.140625" customWidth="1"/>
    <col min="2307" max="2307" width="1.42578125" customWidth="1"/>
    <col min="2308" max="2308" width="79.140625" customWidth="1"/>
    <col min="2563" max="2563" width="1.42578125" customWidth="1"/>
    <col min="2564" max="2564" width="79.140625" customWidth="1"/>
    <col min="2819" max="2819" width="1.42578125" customWidth="1"/>
    <col min="2820" max="2820" width="79.140625" customWidth="1"/>
    <col min="3075" max="3075" width="1.42578125" customWidth="1"/>
    <col min="3076" max="3076" width="79.140625" customWidth="1"/>
    <col min="3331" max="3331" width="1.42578125" customWidth="1"/>
    <col min="3332" max="3332" width="79.140625" customWidth="1"/>
    <col min="3587" max="3587" width="1.42578125" customWidth="1"/>
    <col min="3588" max="3588" width="79.140625" customWidth="1"/>
    <col min="3843" max="3843" width="1.42578125" customWidth="1"/>
    <col min="3844" max="3844" width="79.140625" customWidth="1"/>
    <col min="4099" max="4099" width="1.42578125" customWidth="1"/>
    <col min="4100" max="4100" width="79.140625" customWidth="1"/>
    <col min="4355" max="4355" width="1.42578125" customWidth="1"/>
    <col min="4356" max="4356" width="79.140625" customWidth="1"/>
    <col min="4611" max="4611" width="1.42578125" customWidth="1"/>
    <col min="4612" max="4612" width="79.140625" customWidth="1"/>
    <col min="4867" max="4867" width="1.42578125" customWidth="1"/>
    <col min="4868" max="4868" width="79.140625" customWidth="1"/>
    <col min="5123" max="5123" width="1.42578125" customWidth="1"/>
    <col min="5124" max="5124" width="79.140625" customWidth="1"/>
    <col min="5379" max="5379" width="1.42578125" customWidth="1"/>
    <col min="5380" max="5380" width="79.140625" customWidth="1"/>
    <col min="5635" max="5635" width="1.42578125" customWidth="1"/>
    <col min="5636" max="5636" width="79.140625" customWidth="1"/>
    <col min="5891" max="5891" width="1.42578125" customWidth="1"/>
    <col min="5892" max="5892" width="79.140625" customWidth="1"/>
    <col min="6147" max="6147" width="1.42578125" customWidth="1"/>
    <col min="6148" max="6148" width="79.140625" customWidth="1"/>
    <col min="6403" max="6403" width="1.42578125" customWidth="1"/>
    <col min="6404" max="6404" width="79.140625" customWidth="1"/>
    <col min="6659" max="6659" width="1.42578125" customWidth="1"/>
    <col min="6660" max="6660" width="79.140625" customWidth="1"/>
    <col min="6915" max="6915" width="1.42578125" customWidth="1"/>
    <col min="6916" max="6916" width="79.140625" customWidth="1"/>
    <col min="7171" max="7171" width="1.42578125" customWidth="1"/>
    <col min="7172" max="7172" width="79.140625" customWidth="1"/>
    <col min="7427" max="7427" width="1.42578125" customWidth="1"/>
    <col min="7428" max="7428" width="79.140625" customWidth="1"/>
    <col min="7683" max="7683" width="1.42578125" customWidth="1"/>
    <col min="7684" max="7684" width="79.140625" customWidth="1"/>
    <col min="7939" max="7939" width="1.42578125" customWidth="1"/>
    <col min="7940" max="7940" width="79.140625" customWidth="1"/>
    <col min="8195" max="8195" width="1.42578125" customWidth="1"/>
    <col min="8196" max="8196" width="79.140625" customWidth="1"/>
    <col min="8451" max="8451" width="1.42578125" customWidth="1"/>
    <col min="8452" max="8452" width="79.140625" customWidth="1"/>
    <col min="8707" max="8707" width="1.42578125" customWidth="1"/>
    <col min="8708" max="8708" width="79.140625" customWidth="1"/>
    <col min="8963" max="8963" width="1.42578125" customWidth="1"/>
    <col min="8964" max="8964" width="79.140625" customWidth="1"/>
    <col min="9219" max="9219" width="1.42578125" customWidth="1"/>
    <col min="9220" max="9220" width="79.140625" customWidth="1"/>
    <col min="9475" max="9475" width="1.42578125" customWidth="1"/>
    <col min="9476" max="9476" width="79.140625" customWidth="1"/>
    <col min="9731" max="9731" width="1.42578125" customWidth="1"/>
    <col min="9732" max="9732" width="79.140625" customWidth="1"/>
    <col min="9987" max="9987" width="1.42578125" customWidth="1"/>
    <col min="9988" max="9988" width="79.140625" customWidth="1"/>
    <col min="10243" max="10243" width="1.42578125" customWidth="1"/>
    <col min="10244" max="10244" width="79.140625" customWidth="1"/>
    <col min="10499" max="10499" width="1.42578125" customWidth="1"/>
    <col min="10500" max="10500" width="79.140625" customWidth="1"/>
    <col min="10755" max="10755" width="1.42578125" customWidth="1"/>
    <col min="10756" max="10756" width="79.140625" customWidth="1"/>
    <col min="11011" max="11011" width="1.42578125" customWidth="1"/>
    <col min="11012" max="11012" width="79.140625" customWidth="1"/>
    <col min="11267" max="11267" width="1.42578125" customWidth="1"/>
    <col min="11268" max="11268" width="79.140625" customWidth="1"/>
    <col min="11523" max="11523" width="1.42578125" customWidth="1"/>
    <col min="11524" max="11524" width="79.140625" customWidth="1"/>
    <col min="11779" max="11779" width="1.42578125" customWidth="1"/>
    <col min="11780" max="11780" width="79.140625" customWidth="1"/>
    <col min="12035" max="12035" width="1.42578125" customWidth="1"/>
    <col min="12036" max="12036" width="79.140625" customWidth="1"/>
    <col min="12291" max="12291" width="1.42578125" customWidth="1"/>
    <col min="12292" max="12292" width="79.140625" customWidth="1"/>
    <col min="12547" max="12547" width="1.42578125" customWidth="1"/>
    <col min="12548" max="12548" width="79.140625" customWidth="1"/>
    <col min="12803" max="12803" width="1.42578125" customWidth="1"/>
    <col min="12804" max="12804" width="79.140625" customWidth="1"/>
    <col min="13059" max="13059" width="1.42578125" customWidth="1"/>
    <col min="13060" max="13060" width="79.140625" customWidth="1"/>
    <col min="13315" max="13315" width="1.42578125" customWidth="1"/>
    <col min="13316" max="13316" width="79.140625" customWidth="1"/>
    <col min="13571" max="13571" width="1.42578125" customWidth="1"/>
    <col min="13572" max="13572" width="79.140625" customWidth="1"/>
    <col min="13827" max="13827" width="1.42578125" customWidth="1"/>
    <col min="13828" max="13828" width="79.140625" customWidth="1"/>
    <col min="14083" max="14083" width="1.42578125" customWidth="1"/>
    <col min="14084" max="14084" width="79.140625" customWidth="1"/>
    <col min="14339" max="14339" width="1.42578125" customWidth="1"/>
    <col min="14340" max="14340" width="79.140625" customWidth="1"/>
    <col min="14595" max="14595" width="1.42578125" customWidth="1"/>
    <col min="14596" max="14596" width="79.140625" customWidth="1"/>
    <col min="14851" max="14851" width="1.42578125" customWidth="1"/>
    <col min="14852" max="14852" width="79.140625" customWidth="1"/>
    <col min="15107" max="15107" width="1.42578125" customWidth="1"/>
    <col min="15108" max="15108" width="79.140625" customWidth="1"/>
    <col min="15363" max="15363" width="1.42578125" customWidth="1"/>
    <col min="15364" max="15364" width="79.140625" customWidth="1"/>
    <col min="15619" max="15619" width="1.42578125" customWidth="1"/>
    <col min="15620" max="15620" width="79.140625" customWidth="1"/>
    <col min="15875" max="15875" width="1.42578125" customWidth="1"/>
    <col min="15876" max="15876" width="79.140625" customWidth="1"/>
    <col min="16131" max="16131" width="1.42578125" customWidth="1"/>
    <col min="16132" max="16132" width="79.140625" customWidth="1"/>
  </cols>
  <sheetData>
    <row r="3" spans="3:3" ht="25.5" customHeight="1" x14ac:dyDescent="0.25"/>
    <row r="4" spans="3:3" ht="15.75" x14ac:dyDescent="0.25">
      <c r="C4" s="49" t="s">
        <v>0</v>
      </c>
    </row>
    <row r="6" spans="3:3" ht="76.5" x14ac:dyDescent="0.25">
      <c r="C6" s="317" t="s">
        <v>230</v>
      </c>
    </row>
    <row r="9" spans="3:3" x14ac:dyDescent="0.25">
      <c r="C9" s="212" t="s">
        <v>181</v>
      </c>
    </row>
    <row r="11" spans="3:3" x14ac:dyDescent="0.25">
      <c r="C11" s="297" t="s">
        <v>164</v>
      </c>
    </row>
    <row r="12" spans="3:3" x14ac:dyDescent="0.25">
      <c r="C12" s="298" t="s">
        <v>1</v>
      </c>
    </row>
    <row r="13" spans="3:3" x14ac:dyDescent="0.25">
      <c r="C13" s="298" t="s">
        <v>161</v>
      </c>
    </row>
    <row r="14" spans="3:3" x14ac:dyDescent="0.25">
      <c r="C14" s="298" t="s">
        <v>2</v>
      </c>
    </row>
    <row r="15" spans="3:3" x14ac:dyDescent="0.25">
      <c r="C15" s="298" t="s">
        <v>170</v>
      </c>
    </row>
    <row r="16" spans="3:3" x14ac:dyDescent="0.25">
      <c r="C16" s="297" t="s">
        <v>178</v>
      </c>
    </row>
    <row r="17" spans="3:9" x14ac:dyDescent="0.25">
      <c r="C17" s="297" t="s">
        <v>179</v>
      </c>
    </row>
    <row r="18" spans="3:9" x14ac:dyDescent="0.25">
      <c r="C18" s="297" t="s">
        <v>244</v>
      </c>
    </row>
    <row r="19" spans="3:9" x14ac:dyDescent="0.25">
      <c r="C19" s="297" t="s">
        <v>180</v>
      </c>
    </row>
    <row r="20" spans="3:9" x14ac:dyDescent="0.25">
      <c r="C20" s="297" t="s">
        <v>227</v>
      </c>
    </row>
    <row r="21" spans="3:9" x14ac:dyDescent="0.25">
      <c r="C21" s="297" t="s">
        <v>226</v>
      </c>
    </row>
    <row r="23" spans="3:9" x14ac:dyDescent="0.25">
      <c r="C23" s="19" t="s">
        <v>3</v>
      </c>
    </row>
    <row r="24" spans="3:9" x14ac:dyDescent="0.25">
      <c r="C24" s="19"/>
    </row>
    <row r="25" spans="3:9" ht="18" customHeight="1" x14ac:dyDescent="0.25">
      <c r="C25" s="487" t="s">
        <v>169</v>
      </c>
      <c r="D25" s="214"/>
      <c r="E25" s="214"/>
      <c r="F25" s="214"/>
      <c r="G25" s="214"/>
      <c r="H25" s="214"/>
      <c r="I25" s="215"/>
    </row>
    <row r="26" spans="3:9" ht="15.75" customHeight="1" x14ac:dyDescent="0.25">
      <c r="C26" s="488"/>
      <c r="F26" s="213"/>
      <c r="G26" t="s">
        <v>162</v>
      </c>
      <c r="I26" s="216"/>
    </row>
    <row r="27" spans="3:9" ht="15.75" customHeight="1" x14ac:dyDescent="0.25">
      <c r="C27" s="488"/>
      <c r="D27" s="222"/>
      <c r="E27" s="336"/>
      <c r="F27" s="275"/>
      <c r="G27" t="s">
        <v>163</v>
      </c>
      <c r="I27" s="216"/>
    </row>
    <row r="28" spans="3:9" ht="18.75" customHeight="1" x14ac:dyDescent="0.25">
      <c r="C28" s="489"/>
      <c r="D28" s="217"/>
      <c r="E28" s="217"/>
      <c r="F28" s="223"/>
      <c r="G28" s="217" t="s">
        <v>175</v>
      </c>
      <c r="H28" s="217"/>
      <c r="I28" s="218"/>
    </row>
    <row r="29" spans="3:9" x14ac:dyDescent="0.25">
      <c r="C29"/>
      <c r="I29" s="51"/>
    </row>
    <row r="30" spans="3:9" ht="45" customHeight="1" x14ac:dyDescent="0.25">
      <c r="C30" s="219" t="s">
        <v>165</v>
      </c>
      <c r="I30" s="51"/>
    </row>
    <row r="31" spans="3:9" x14ac:dyDescent="0.25">
      <c r="C31"/>
      <c r="I31" s="51"/>
    </row>
    <row r="32" spans="3:9" ht="15" customHeight="1" x14ac:dyDescent="0.25">
      <c r="C32" s="490" t="s">
        <v>242</v>
      </c>
      <c r="I32" s="51"/>
    </row>
    <row r="33" spans="3:9" ht="75" customHeight="1" x14ac:dyDescent="0.25">
      <c r="C33" s="490"/>
      <c r="I33" s="51"/>
    </row>
    <row r="34" spans="3:9" x14ac:dyDescent="0.25">
      <c r="C34" s="490"/>
      <c r="I34" s="51"/>
    </row>
    <row r="35" spans="3:9" x14ac:dyDescent="0.25">
      <c r="C35" s="490"/>
      <c r="I35" s="51"/>
    </row>
    <row r="36" spans="3:9" x14ac:dyDescent="0.25">
      <c r="C36" s="279"/>
      <c r="I36" s="51"/>
    </row>
    <row r="37" spans="3:9" ht="15" customHeight="1" x14ac:dyDescent="0.25">
      <c r="C37" s="486" t="s">
        <v>229</v>
      </c>
      <c r="D37" s="283"/>
      <c r="E37" s="283"/>
      <c r="I37" s="51"/>
    </row>
    <row r="38" spans="3:9" x14ac:dyDescent="0.25">
      <c r="C38" s="486"/>
      <c r="D38" s="280"/>
      <c r="E38" s="280"/>
      <c r="I38" s="51"/>
    </row>
    <row r="39" spans="3:9" ht="45" customHeight="1" x14ac:dyDescent="0.25">
      <c r="C39" s="486"/>
      <c r="D39" s="280"/>
      <c r="E39" s="280"/>
      <c r="I39" s="51"/>
    </row>
    <row r="40" spans="3:9" hidden="1" x14ac:dyDescent="0.25">
      <c r="C40" s="486"/>
      <c r="D40" s="280"/>
      <c r="E40" s="280"/>
      <c r="I40" s="51"/>
    </row>
    <row r="41" spans="3:9" x14ac:dyDescent="0.25">
      <c r="C41" s="486"/>
      <c r="D41" s="280"/>
      <c r="E41" s="280"/>
      <c r="I41" s="51"/>
    </row>
    <row r="42" spans="3:9" x14ac:dyDescent="0.25">
      <c r="C42" s="280"/>
      <c r="D42" s="280"/>
      <c r="E42" s="280"/>
      <c r="I42" s="51"/>
    </row>
    <row r="43" spans="3:9" ht="20.25" customHeight="1" x14ac:dyDescent="0.25">
      <c r="C43" s="284" t="s">
        <v>243</v>
      </c>
      <c r="D43" s="280"/>
      <c r="E43" s="280"/>
      <c r="I43" s="51"/>
    </row>
    <row r="44" spans="3:9" x14ac:dyDescent="0.25">
      <c r="C44" s="280"/>
      <c r="D44" s="280"/>
      <c r="E44" s="280"/>
      <c r="I44" s="51"/>
    </row>
    <row r="45" spans="3:9" ht="84" customHeight="1" x14ac:dyDescent="0.25">
      <c r="C45" s="284" t="s">
        <v>245</v>
      </c>
      <c r="D45" s="280"/>
      <c r="E45" s="280"/>
      <c r="I45" s="51"/>
    </row>
    <row r="46" spans="3:9" x14ac:dyDescent="0.25">
      <c r="C46" s="280"/>
      <c r="D46" s="280"/>
      <c r="E46" s="280"/>
      <c r="I46" s="51"/>
    </row>
    <row r="47" spans="3:9" ht="36.75" customHeight="1" x14ac:dyDescent="0.25">
      <c r="C47" s="398" t="s">
        <v>241</v>
      </c>
      <c r="D47" s="399"/>
      <c r="E47" s="399"/>
      <c r="I47" s="51"/>
    </row>
    <row r="48" spans="3:9" x14ac:dyDescent="0.25">
      <c r="C48" s="280"/>
      <c r="D48" s="280"/>
      <c r="E48" s="280"/>
      <c r="I48" s="51"/>
    </row>
    <row r="49" spans="3:9" ht="30" customHeight="1" x14ac:dyDescent="0.25">
      <c r="C49" s="398" t="s">
        <v>240</v>
      </c>
      <c r="D49" s="397"/>
      <c r="E49" s="397"/>
      <c r="I49" s="51"/>
    </row>
    <row r="50" spans="3:9" x14ac:dyDescent="0.25">
      <c r="C50" s="281"/>
      <c r="D50" s="281"/>
      <c r="E50" s="282"/>
      <c r="I50" s="51"/>
    </row>
    <row r="51" spans="3:9" ht="57" customHeight="1" x14ac:dyDescent="0.25">
      <c r="C51" s="485"/>
      <c r="D51" s="485"/>
      <c r="E51" s="485"/>
      <c r="I51" s="50"/>
    </row>
    <row r="52" spans="3:9" x14ac:dyDescent="0.25">
      <c r="C52" s="282"/>
      <c r="D52" s="282"/>
      <c r="E52" s="282"/>
      <c r="I52" s="51"/>
    </row>
    <row r="53" spans="3:9" x14ac:dyDescent="0.25">
      <c r="D53" s="397"/>
      <c r="E53" s="397"/>
      <c r="I53" s="52"/>
    </row>
    <row r="54" spans="3:9" x14ac:dyDescent="0.25">
      <c r="I54" s="17"/>
    </row>
    <row r="55" spans="3:9" x14ac:dyDescent="0.25">
      <c r="C55"/>
      <c r="I55" s="50"/>
    </row>
  </sheetData>
  <mergeCells count="4">
    <mergeCell ref="C51:E51"/>
    <mergeCell ref="C37:C41"/>
    <mergeCell ref="C25:C28"/>
    <mergeCell ref="C32:C3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CC4FA-BD56-4FF7-86BD-737F82258C99}">
  <sheetPr>
    <pageSetUpPr fitToPage="1"/>
  </sheetPr>
  <dimension ref="A1:AU38"/>
  <sheetViews>
    <sheetView showGridLines="0" tabSelected="1" topLeftCell="A12" zoomScale="90" zoomScaleNormal="90" zoomScaleSheetLayoutView="106" zoomScalePageLayoutView="90" workbookViewId="0">
      <selection activeCell="P46" sqref="P46"/>
    </sheetView>
  </sheetViews>
  <sheetFormatPr defaultRowHeight="15" x14ac:dyDescent="0.25"/>
  <cols>
    <col min="1" max="1" width="5" customWidth="1"/>
    <col min="2" max="2" width="3.7109375" style="39" customWidth="1"/>
    <col min="3" max="47" width="10.42578125" customWidth="1"/>
    <col min="258" max="258" width="3.42578125" bestFit="1" customWidth="1"/>
    <col min="259" max="259" width="4.5703125" customWidth="1"/>
    <col min="260" max="260" width="32.42578125" customWidth="1"/>
    <col min="261" max="261" width="13.28515625" customWidth="1"/>
    <col min="262" max="262" width="13" customWidth="1"/>
    <col min="265" max="265" width="13" customWidth="1"/>
    <col min="266" max="266" width="13.140625" bestFit="1" customWidth="1"/>
    <col min="267" max="267" width="12.5703125" customWidth="1"/>
    <col min="270" max="270" width="3.7109375" customWidth="1"/>
    <col min="272" max="272" width="8.42578125" customWidth="1"/>
    <col min="273" max="273" width="0" hidden="1" customWidth="1"/>
    <col min="514" max="514" width="3.42578125" bestFit="1" customWidth="1"/>
    <col min="515" max="515" width="4.5703125" customWidth="1"/>
    <col min="516" max="516" width="32.42578125" customWidth="1"/>
    <col min="517" max="517" width="13.28515625" customWidth="1"/>
    <col min="518" max="518" width="13" customWidth="1"/>
    <col min="521" max="521" width="13" customWidth="1"/>
    <col min="522" max="522" width="13.140625" bestFit="1" customWidth="1"/>
    <col min="523" max="523" width="12.5703125" customWidth="1"/>
    <col min="526" max="526" width="3.7109375" customWidth="1"/>
    <col min="528" max="528" width="8.42578125" customWidth="1"/>
    <col min="529" max="529" width="0" hidden="1" customWidth="1"/>
    <col min="770" max="770" width="3.42578125" bestFit="1" customWidth="1"/>
    <col min="771" max="771" width="4.5703125" customWidth="1"/>
    <col min="772" max="772" width="32.42578125" customWidth="1"/>
    <col min="773" max="773" width="13.28515625" customWidth="1"/>
    <col min="774" max="774" width="13" customWidth="1"/>
    <col min="777" max="777" width="13" customWidth="1"/>
    <col min="778" max="778" width="13.140625" bestFit="1" customWidth="1"/>
    <col min="779" max="779" width="12.5703125" customWidth="1"/>
    <col min="782" max="782" width="3.7109375" customWidth="1"/>
    <col min="784" max="784" width="8.42578125" customWidth="1"/>
    <col min="785" max="785" width="0" hidden="1" customWidth="1"/>
    <col min="1026" max="1026" width="3.42578125" bestFit="1" customWidth="1"/>
    <col min="1027" max="1027" width="4.5703125" customWidth="1"/>
    <col min="1028" max="1028" width="32.42578125" customWidth="1"/>
    <col min="1029" max="1029" width="13.28515625" customWidth="1"/>
    <col min="1030" max="1030" width="13" customWidth="1"/>
    <col min="1033" max="1033" width="13" customWidth="1"/>
    <col min="1034" max="1034" width="13.140625" bestFit="1" customWidth="1"/>
    <col min="1035" max="1035" width="12.5703125" customWidth="1"/>
    <col min="1038" max="1038" width="3.7109375" customWidth="1"/>
    <col min="1040" max="1040" width="8.42578125" customWidth="1"/>
    <col min="1041" max="1041" width="0" hidden="1" customWidth="1"/>
    <col min="1282" max="1282" width="3.42578125" bestFit="1" customWidth="1"/>
    <col min="1283" max="1283" width="4.5703125" customWidth="1"/>
    <col min="1284" max="1284" width="32.42578125" customWidth="1"/>
    <col min="1285" max="1285" width="13.28515625" customWidth="1"/>
    <col min="1286" max="1286" width="13" customWidth="1"/>
    <col min="1289" max="1289" width="13" customWidth="1"/>
    <col min="1290" max="1290" width="13.140625" bestFit="1" customWidth="1"/>
    <col min="1291" max="1291" width="12.5703125" customWidth="1"/>
    <col min="1294" max="1294" width="3.7109375" customWidth="1"/>
    <col min="1296" max="1296" width="8.42578125" customWidth="1"/>
    <col min="1297" max="1297" width="0" hidden="1" customWidth="1"/>
    <col min="1538" max="1538" width="3.42578125" bestFit="1" customWidth="1"/>
    <col min="1539" max="1539" width="4.5703125" customWidth="1"/>
    <col min="1540" max="1540" width="32.42578125" customWidth="1"/>
    <col min="1541" max="1541" width="13.28515625" customWidth="1"/>
    <col min="1542" max="1542" width="13" customWidth="1"/>
    <col min="1545" max="1545" width="13" customWidth="1"/>
    <col min="1546" max="1546" width="13.140625" bestFit="1" customWidth="1"/>
    <col min="1547" max="1547" width="12.5703125" customWidth="1"/>
    <col min="1550" max="1550" width="3.7109375" customWidth="1"/>
    <col min="1552" max="1552" width="8.42578125" customWidth="1"/>
    <col min="1553" max="1553" width="0" hidden="1" customWidth="1"/>
    <col min="1794" max="1794" width="3.42578125" bestFit="1" customWidth="1"/>
    <col min="1795" max="1795" width="4.5703125" customWidth="1"/>
    <col min="1796" max="1796" width="32.42578125" customWidth="1"/>
    <col min="1797" max="1797" width="13.28515625" customWidth="1"/>
    <col min="1798" max="1798" width="13" customWidth="1"/>
    <col min="1801" max="1801" width="13" customWidth="1"/>
    <col min="1802" max="1802" width="13.140625" bestFit="1" customWidth="1"/>
    <col min="1803" max="1803" width="12.5703125" customWidth="1"/>
    <col min="1806" max="1806" width="3.7109375" customWidth="1"/>
    <col min="1808" max="1808" width="8.42578125" customWidth="1"/>
    <col min="1809" max="1809" width="0" hidden="1" customWidth="1"/>
    <col min="2050" max="2050" width="3.42578125" bestFit="1" customWidth="1"/>
    <col min="2051" max="2051" width="4.5703125" customWidth="1"/>
    <col min="2052" max="2052" width="32.42578125" customWidth="1"/>
    <col min="2053" max="2053" width="13.28515625" customWidth="1"/>
    <col min="2054" max="2054" width="13" customWidth="1"/>
    <col min="2057" max="2057" width="13" customWidth="1"/>
    <col min="2058" max="2058" width="13.140625" bestFit="1" customWidth="1"/>
    <col min="2059" max="2059" width="12.5703125" customWidth="1"/>
    <col min="2062" max="2062" width="3.7109375" customWidth="1"/>
    <col min="2064" max="2064" width="8.42578125" customWidth="1"/>
    <col min="2065" max="2065" width="0" hidden="1" customWidth="1"/>
    <col min="2306" max="2306" width="3.42578125" bestFit="1" customWidth="1"/>
    <col min="2307" max="2307" width="4.5703125" customWidth="1"/>
    <col min="2308" max="2308" width="32.42578125" customWidth="1"/>
    <col min="2309" max="2309" width="13.28515625" customWidth="1"/>
    <col min="2310" max="2310" width="13" customWidth="1"/>
    <col min="2313" max="2313" width="13" customWidth="1"/>
    <col min="2314" max="2314" width="13.140625" bestFit="1" customWidth="1"/>
    <col min="2315" max="2315" width="12.5703125" customWidth="1"/>
    <col min="2318" max="2318" width="3.7109375" customWidth="1"/>
    <col min="2320" max="2320" width="8.42578125" customWidth="1"/>
    <col min="2321" max="2321" width="0" hidden="1" customWidth="1"/>
    <col min="2562" max="2562" width="3.42578125" bestFit="1" customWidth="1"/>
    <col min="2563" max="2563" width="4.5703125" customWidth="1"/>
    <col min="2564" max="2564" width="32.42578125" customWidth="1"/>
    <col min="2565" max="2565" width="13.28515625" customWidth="1"/>
    <col min="2566" max="2566" width="13" customWidth="1"/>
    <col min="2569" max="2569" width="13" customWidth="1"/>
    <col min="2570" max="2570" width="13.140625" bestFit="1" customWidth="1"/>
    <col min="2571" max="2571" width="12.5703125" customWidth="1"/>
    <col min="2574" max="2574" width="3.7109375" customWidth="1"/>
    <col min="2576" max="2576" width="8.42578125" customWidth="1"/>
    <col min="2577" max="2577" width="0" hidden="1" customWidth="1"/>
    <col min="2818" max="2818" width="3.42578125" bestFit="1" customWidth="1"/>
    <col min="2819" max="2819" width="4.5703125" customWidth="1"/>
    <col min="2820" max="2820" width="32.42578125" customWidth="1"/>
    <col min="2821" max="2821" width="13.28515625" customWidth="1"/>
    <col min="2822" max="2822" width="13" customWidth="1"/>
    <col min="2825" max="2825" width="13" customWidth="1"/>
    <col min="2826" max="2826" width="13.140625" bestFit="1" customWidth="1"/>
    <col min="2827" max="2827" width="12.5703125" customWidth="1"/>
    <col min="2830" max="2830" width="3.7109375" customWidth="1"/>
    <col min="2832" max="2832" width="8.42578125" customWidth="1"/>
    <col min="2833" max="2833" width="0" hidden="1" customWidth="1"/>
    <col min="3074" max="3074" width="3.42578125" bestFit="1" customWidth="1"/>
    <col min="3075" max="3075" width="4.5703125" customWidth="1"/>
    <col min="3076" max="3076" width="32.42578125" customWidth="1"/>
    <col min="3077" max="3077" width="13.28515625" customWidth="1"/>
    <col min="3078" max="3078" width="13" customWidth="1"/>
    <col min="3081" max="3081" width="13" customWidth="1"/>
    <col min="3082" max="3082" width="13.140625" bestFit="1" customWidth="1"/>
    <col min="3083" max="3083" width="12.5703125" customWidth="1"/>
    <col min="3086" max="3086" width="3.7109375" customWidth="1"/>
    <col min="3088" max="3088" width="8.42578125" customWidth="1"/>
    <col min="3089" max="3089" width="0" hidden="1" customWidth="1"/>
    <col min="3330" max="3330" width="3.42578125" bestFit="1" customWidth="1"/>
    <col min="3331" max="3331" width="4.5703125" customWidth="1"/>
    <col min="3332" max="3332" width="32.42578125" customWidth="1"/>
    <col min="3333" max="3333" width="13.28515625" customWidth="1"/>
    <col min="3334" max="3334" width="13" customWidth="1"/>
    <col min="3337" max="3337" width="13" customWidth="1"/>
    <col min="3338" max="3338" width="13.140625" bestFit="1" customWidth="1"/>
    <col min="3339" max="3339" width="12.5703125" customWidth="1"/>
    <col min="3342" max="3342" width="3.7109375" customWidth="1"/>
    <col min="3344" max="3344" width="8.42578125" customWidth="1"/>
    <col min="3345" max="3345" width="0" hidden="1" customWidth="1"/>
    <col min="3586" max="3586" width="3.42578125" bestFit="1" customWidth="1"/>
    <col min="3587" max="3587" width="4.5703125" customWidth="1"/>
    <col min="3588" max="3588" width="32.42578125" customWidth="1"/>
    <col min="3589" max="3589" width="13.28515625" customWidth="1"/>
    <col min="3590" max="3590" width="13" customWidth="1"/>
    <col min="3593" max="3593" width="13" customWidth="1"/>
    <col min="3594" max="3594" width="13.140625" bestFit="1" customWidth="1"/>
    <col min="3595" max="3595" width="12.5703125" customWidth="1"/>
    <col min="3598" max="3598" width="3.7109375" customWidth="1"/>
    <col min="3600" max="3600" width="8.42578125" customWidth="1"/>
    <col min="3601" max="3601" width="0" hidden="1" customWidth="1"/>
    <col min="3842" max="3842" width="3.42578125" bestFit="1" customWidth="1"/>
    <col min="3843" max="3843" width="4.5703125" customWidth="1"/>
    <col min="3844" max="3844" width="32.42578125" customWidth="1"/>
    <col min="3845" max="3845" width="13.28515625" customWidth="1"/>
    <col min="3846" max="3846" width="13" customWidth="1"/>
    <col min="3849" max="3849" width="13" customWidth="1"/>
    <col min="3850" max="3850" width="13.140625" bestFit="1" customWidth="1"/>
    <col min="3851" max="3851" width="12.5703125" customWidth="1"/>
    <col min="3854" max="3854" width="3.7109375" customWidth="1"/>
    <col min="3856" max="3856" width="8.42578125" customWidth="1"/>
    <col min="3857" max="3857" width="0" hidden="1" customWidth="1"/>
    <col min="4098" max="4098" width="3.42578125" bestFit="1" customWidth="1"/>
    <col min="4099" max="4099" width="4.5703125" customWidth="1"/>
    <col min="4100" max="4100" width="32.42578125" customWidth="1"/>
    <col min="4101" max="4101" width="13.28515625" customWidth="1"/>
    <col min="4102" max="4102" width="13" customWidth="1"/>
    <col min="4105" max="4105" width="13" customWidth="1"/>
    <col min="4106" max="4106" width="13.140625" bestFit="1" customWidth="1"/>
    <col min="4107" max="4107" width="12.5703125" customWidth="1"/>
    <col min="4110" max="4110" width="3.7109375" customWidth="1"/>
    <col min="4112" max="4112" width="8.42578125" customWidth="1"/>
    <col min="4113" max="4113" width="0" hidden="1" customWidth="1"/>
    <col min="4354" max="4354" width="3.42578125" bestFit="1" customWidth="1"/>
    <col min="4355" max="4355" width="4.5703125" customWidth="1"/>
    <col min="4356" max="4356" width="32.42578125" customWidth="1"/>
    <col min="4357" max="4357" width="13.28515625" customWidth="1"/>
    <col min="4358" max="4358" width="13" customWidth="1"/>
    <col min="4361" max="4361" width="13" customWidth="1"/>
    <col min="4362" max="4362" width="13.140625" bestFit="1" customWidth="1"/>
    <col min="4363" max="4363" width="12.5703125" customWidth="1"/>
    <col min="4366" max="4366" width="3.7109375" customWidth="1"/>
    <col min="4368" max="4368" width="8.42578125" customWidth="1"/>
    <col min="4369" max="4369" width="0" hidden="1" customWidth="1"/>
    <col min="4610" max="4610" width="3.42578125" bestFit="1" customWidth="1"/>
    <col min="4611" max="4611" width="4.5703125" customWidth="1"/>
    <col min="4612" max="4612" width="32.42578125" customWidth="1"/>
    <col min="4613" max="4613" width="13.28515625" customWidth="1"/>
    <col min="4614" max="4614" width="13" customWidth="1"/>
    <col min="4617" max="4617" width="13" customWidth="1"/>
    <col min="4618" max="4618" width="13.140625" bestFit="1" customWidth="1"/>
    <col min="4619" max="4619" width="12.5703125" customWidth="1"/>
    <col min="4622" max="4622" width="3.7109375" customWidth="1"/>
    <col min="4624" max="4624" width="8.42578125" customWidth="1"/>
    <col min="4625" max="4625" width="0" hidden="1" customWidth="1"/>
    <col min="4866" max="4866" width="3.42578125" bestFit="1" customWidth="1"/>
    <col min="4867" max="4867" width="4.5703125" customWidth="1"/>
    <col min="4868" max="4868" width="32.42578125" customWidth="1"/>
    <col min="4869" max="4869" width="13.28515625" customWidth="1"/>
    <col min="4870" max="4870" width="13" customWidth="1"/>
    <col min="4873" max="4873" width="13" customWidth="1"/>
    <col min="4874" max="4874" width="13.140625" bestFit="1" customWidth="1"/>
    <col min="4875" max="4875" width="12.5703125" customWidth="1"/>
    <col min="4878" max="4878" width="3.7109375" customWidth="1"/>
    <col min="4880" max="4880" width="8.42578125" customWidth="1"/>
    <col min="4881" max="4881" width="0" hidden="1" customWidth="1"/>
    <col min="5122" max="5122" width="3.42578125" bestFit="1" customWidth="1"/>
    <col min="5123" max="5123" width="4.5703125" customWidth="1"/>
    <col min="5124" max="5124" width="32.42578125" customWidth="1"/>
    <col min="5125" max="5125" width="13.28515625" customWidth="1"/>
    <col min="5126" max="5126" width="13" customWidth="1"/>
    <col min="5129" max="5129" width="13" customWidth="1"/>
    <col min="5130" max="5130" width="13.140625" bestFit="1" customWidth="1"/>
    <col min="5131" max="5131" width="12.5703125" customWidth="1"/>
    <col min="5134" max="5134" width="3.7109375" customWidth="1"/>
    <col min="5136" max="5136" width="8.42578125" customWidth="1"/>
    <col min="5137" max="5137" width="0" hidden="1" customWidth="1"/>
    <col min="5378" max="5378" width="3.42578125" bestFit="1" customWidth="1"/>
    <col min="5379" max="5379" width="4.5703125" customWidth="1"/>
    <col min="5380" max="5380" width="32.42578125" customWidth="1"/>
    <col min="5381" max="5381" width="13.28515625" customWidth="1"/>
    <col min="5382" max="5382" width="13" customWidth="1"/>
    <col min="5385" max="5385" width="13" customWidth="1"/>
    <col min="5386" max="5386" width="13.140625" bestFit="1" customWidth="1"/>
    <col min="5387" max="5387" width="12.5703125" customWidth="1"/>
    <col min="5390" max="5390" width="3.7109375" customWidth="1"/>
    <col min="5392" max="5392" width="8.42578125" customWidth="1"/>
    <col min="5393" max="5393" width="0" hidden="1" customWidth="1"/>
    <col min="5634" max="5634" width="3.42578125" bestFit="1" customWidth="1"/>
    <col min="5635" max="5635" width="4.5703125" customWidth="1"/>
    <col min="5636" max="5636" width="32.42578125" customWidth="1"/>
    <col min="5637" max="5637" width="13.28515625" customWidth="1"/>
    <col min="5638" max="5638" width="13" customWidth="1"/>
    <col min="5641" max="5641" width="13" customWidth="1"/>
    <col min="5642" max="5642" width="13.140625" bestFit="1" customWidth="1"/>
    <col min="5643" max="5643" width="12.5703125" customWidth="1"/>
    <col min="5646" max="5646" width="3.7109375" customWidth="1"/>
    <col min="5648" max="5648" width="8.42578125" customWidth="1"/>
    <col min="5649" max="5649" width="0" hidden="1" customWidth="1"/>
    <col min="5890" max="5890" width="3.42578125" bestFit="1" customWidth="1"/>
    <col min="5891" max="5891" width="4.5703125" customWidth="1"/>
    <col min="5892" max="5892" width="32.42578125" customWidth="1"/>
    <col min="5893" max="5893" width="13.28515625" customWidth="1"/>
    <col min="5894" max="5894" width="13" customWidth="1"/>
    <col min="5897" max="5897" width="13" customWidth="1"/>
    <col min="5898" max="5898" width="13.140625" bestFit="1" customWidth="1"/>
    <col min="5899" max="5899" width="12.5703125" customWidth="1"/>
    <col min="5902" max="5902" width="3.7109375" customWidth="1"/>
    <col min="5904" max="5904" width="8.42578125" customWidth="1"/>
    <col min="5905" max="5905" width="0" hidden="1" customWidth="1"/>
    <col min="6146" max="6146" width="3.42578125" bestFit="1" customWidth="1"/>
    <col min="6147" max="6147" width="4.5703125" customWidth="1"/>
    <col min="6148" max="6148" width="32.42578125" customWidth="1"/>
    <col min="6149" max="6149" width="13.28515625" customWidth="1"/>
    <col min="6150" max="6150" width="13" customWidth="1"/>
    <col min="6153" max="6153" width="13" customWidth="1"/>
    <col min="6154" max="6154" width="13.140625" bestFit="1" customWidth="1"/>
    <col min="6155" max="6155" width="12.5703125" customWidth="1"/>
    <col min="6158" max="6158" width="3.7109375" customWidth="1"/>
    <col min="6160" max="6160" width="8.42578125" customWidth="1"/>
    <col min="6161" max="6161" width="0" hidden="1" customWidth="1"/>
    <col min="6402" max="6402" width="3.42578125" bestFit="1" customWidth="1"/>
    <col min="6403" max="6403" width="4.5703125" customWidth="1"/>
    <col min="6404" max="6404" width="32.42578125" customWidth="1"/>
    <col min="6405" max="6405" width="13.28515625" customWidth="1"/>
    <col min="6406" max="6406" width="13" customWidth="1"/>
    <col min="6409" max="6409" width="13" customWidth="1"/>
    <col min="6410" max="6410" width="13.140625" bestFit="1" customWidth="1"/>
    <col min="6411" max="6411" width="12.5703125" customWidth="1"/>
    <col min="6414" max="6414" width="3.7109375" customWidth="1"/>
    <col min="6416" max="6416" width="8.42578125" customWidth="1"/>
    <col min="6417" max="6417" width="0" hidden="1" customWidth="1"/>
    <col min="6658" max="6658" width="3.42578125" bestFit="1" customWidth="1"/>
    <col min="6659" max="6659" width="4.5703125" customWidth="1"/>
    <col min="6660" max="6660" width="32.42578125" customWidth="1"/>
    <col min="6661" max="6661" width="13.28515625" customWidth="1"/>
    <col min="6662" max="6662" width="13" customWidth="1"/>
    <col min="6665" max="6665" width="13" customWidth="1"/>
    <col min="6666" max="6666" width="13.140625" bestFit="1" customWidth="1"/>
    <col min="6667" max="6667" width="12.5703125" customWidth="1"/>
    <col min="6670" max="6670" width="3.7109375" customWidth="1"/>
    <col min="6672" max="6672" width="8.42578125" customWidth="1"/>
    <col min="6673" max="6673" width="0" hidden="1" customWidth="1"/>
    <col min="6914" max="6914" width="3.42578125" bestFit="1" customWidth="1"/>
    <col min="6915" max="6915" width="4.5703125" customWidth="1"/>
    <col min="6916" max="6916" width="32.42578125" customWidth="1"/>
    <col min="6917" max="6917" width="13.28515625" customWidth="1"/>
    <col min="6918" max="6918" width="13" customWidth="1"/>
    <col min="6921" max="6921" width="13" customWidth="1"/>
    <col min="6922" max="6922" width="13.140625" bestFit="1" customWidth="1"/>
    <col min="6923" max="6923" width="12.5703125" customWidth="1"/>
    <col min="6926" max="6926" width="3.7109375" customWidth="1"/>
    <col min="6928" max="6928" width="8.42578125" customWidth="1"/>
    <col min="6929" max="6929" width="0" hidden="1" customWidth="1"/>
    <col min="7170" max="7170" width="3.42578125" bestFit="1" customWidth="1"/>
    <col min="7171" max="7171" width="4.5703125" customWidth="1"/>
    <col min="7172" max="7172" width="32.42578125" customWidth="1"/>
    <col min="7173" max="7173" width="13.28515625" customWidth="1"/>
    <col min="7174" max="7174" width="13" customWidth="1"/>
    <col min="7177" max="7177" width="13" customWidth="1"/>
    <col min="7178" max="7178" width="13.140625" bestFit="1" customWidth="1"/>
    <col min="7179" max="7179" width="12.5703125" customWidth="1"/>
    <col min="7182" max="7182" width="3.7109375" customWidth="1"/>
    <col min="7184" max="7184" width="8.42578125" customWidth="1"/>
    <col min="7185" max="7185" width="0" hidden="1" customWidth="1"/>
    <col min="7426" max="7426" width="3.42578125" bestFit="1" customWidth="1"/>
    <col min="7427" max="7427" width="4.5703125" customWidth="1"/>
    <col min="7428" max="7428" width="32.42578125" customWidth="1"/>
    <col min="7429" max="7429" width="13.28515625" customWidth="1"/>
    <col min="7430" max="7430" width="13" customWidth="1"/>
    <col min="7433" max="7433" width="13" customWidth="1"/>
    <col min="7434" max="7434" width="13.140625" bestFit="1" customWidth="1"/>
    <col min="7435" max="7435" width="12.5703125" customWidth="1"/>
    <col min="7438" max="7438" width="3.7109375" customWidth="1"/>
    <col min="7440" max="7440" width="8.42578125" customWidth="1"/>
    <col min="7441" max="7441" width="0" hidden="1" customWidth="1"/>
    <col min="7682" max="7682" width="3.42578125" bestFit="1" customWidth="1"/>
    <col min="7683" max="7683" width="4.5703125" customWidth="1"/>
    <col min="7684" max="7684" width="32.42578125" customWidth="1"/>
    <col min="7685" max="7685" width="13.28515625" customWidth="1"/>
    <col min="7686" max="7686" width="13" customWidth="1"/>
    <col min="7689" max="7689" width="13" customWidth="1"/>
    <col min="7690" max="7690" width="13.140625" bestFit="1" customWidth="1"/>
    <col min="7691" max="7691" width="12.5703125" customWidth="1"/>
    <col min="7694" max="7694" width="3.7109375" customWidth="1"/>
    <col min="7696" max="7696" width="8.42578125" customWidth="1"/>
    <col min="7697" max="7697" width="0" hidden="1" customWidth="1"/>
    <col min="7938" max="7938" width="3.42578125" bestFit="1" customWidth="1"/>
    <col min="7939" max="7939" width="4.5703125" customWidth="1"/>
    <col min="7940" max="7940" width="32.42578125" customWidth="1"/>
    <col min="7941" max="7941" width="13.28515625" customWidth="1"/>
    <col min="7942" max="7942" width="13" customWidth="1"/>
    <col min="7945" max="7945" width="13" customWidth="1"/>
    <col min="7946" max="7946" width="13.140625" bestFit="1" customWidth="1"/>
    <col min="7947" max="7947" width="12.5703125" customWidth="1"/>
    <col min="7950" max="7950" width="3.7109375" customWidth="1"/>
    <col min="7952" max="7952" width="8.42578125" customWidth="1"/>
    <col min="7953" max="7953" width="0" hidden="1" customWidth="1"/>
    <col min="8194" max="8194" width="3.42578125" bestFit="1" customWidth="1"/>
    <col min="8195" max="8195" width="4.5703125" customWidth="1"/>
    <col min="8196" max="8196" width="32.42578125" customWidth="1"/>
    <col min="8197" max="8197" width="13.28515625" customWidth="1"/>
    <col min="8198" max="8198" width="13" customWidth="1"/>
    <col min="8201" max="8201" width="13" customWidth="1"/>
    <col min="8202" max="8202" width="13.140625" bestFit="1" customWidth="1"/>
    <col min="8203" max="8203" width="12.5703125" customWidth="1"/>
    <col min="8206" max="8206" width="3.7109375" customWidth="1"/>
    <col min="8208" max="8208" width="8.42578125" customWidth="1"/>
    <col min="8209" max="8209" width="0" hidden="1" customWidth="1"/>
    <col min="8450" max="8450" width="3.42578125" bestFit="1" customWidth="1"/>
    <col min="8451" max="8451" width="4.5703125" customWidth="1"/>
    <col min="8452" max="8452" width="32.42578125" customWidth="1"/>
    <col min="8453" max="8453" width="13.28515625" customWidth="1"/>
    <col min="8454" max="8454" width="13" customWidth="1"/>
    <col min="8457" max="8457" width="13" customWidth="1"/>
    <col min="8458" max="8458" width="13.140625" bestFit="1" customWidth="1"/>
    <col min="8459" max="8459" width="12.5703125" customWidth="1"/>
    <col min="8462" max="8462" width="3.7109375" customWidth="1"/>
    <col min="8464" max="8464" width="8.42578125" customWidth="1"/>
    <col min="8465" max="8465" width="0" hidden="1" customWidth="1"/>
    <col min="8706" max="8706" width="3.42578125" bestFit="1" customWidth="1"/>
    <col min="8707" max="8707" width="4.5703125" customWidth="1"/>
    <col min="8708" max="8708" width="32.42578125" customWidth="1"/>
    <col min="8709" max="8709" width="13.28515625" customWidth="1"/>
    <col min="8710" max="8710" width="13" customWidth="1"/>
    <col min="8713" max="8713" width="13" customWidth="1"/>
    <col min="8714" max="8714" width="13.140625" bestFit="1" customWidth="1"/>
    <col min="8715" max="8715" width="12.5703125" customWidth="1"/>
    <col min="8718" max="8718" width="3.7109375" customWidth="1"/>
    <col min="8720" max="8720" width="8.42578125" customWidth="1"/>
    <col min="8721" max="8721" width="0" hidden="1" customWidth="1"/>
    <col min="8962" max="8962" width="3.42578125" bestFit="1" customWidth="1"/>
    <col min="8963" max="8963" width="4.5703125" customWidth="1"/>
    <col min="8964" max="8964" width="32.42578125" customWidth="1"/>
    <col min="8965" max="8965" width="13.28515625" customWidth="1"/>
    <col min="8966" max="8966" width="13" customWidth="1"/>
    <col min="8969" max="8969" width="13" customWidth="1"/>
    <col min="8970" max="8970" width="13.140625" bestFit="1" customWidth="1"/>
    <col min="8971" max="8971" width="12.5703125" customWidth="1"/>
    <col min="8974" max="8974" width="3.7109375" customWidth="1"/>
    <col min="8976" max="8976" width="8.42578125" customWidth="1"/>
    <col min="8977" max="8977" width="0" hidden="1" customWidth="1"/>
    <col min="9218" max="9218" width="3.42578125" bestFit="1" customWidth="1"/>
    <col min="9219" max="9219" width="4.5703125" customWidth="1"/>
    <col min="9220" max="9220" width="32.42578125" customWidth="1"/>
    <col min="9221" max="9221" width="13.28515625" customWidth="1"/>
    <col min="9222" max="9222" width="13" customWidth="1"/>
    <col min="9225" max="9225" width="13" customWidth="1"/>
    <col min="9226" max="9226" width="13.140625" bestFit="1" customWidth="1"/>
    <col min="9227" max="9227" width="12.5703125" customWidth="1"/>
    <col min="9230" max="9230" width="3.7109375" customWidth="1"/>
    <col min="9232" max="9232" width="8.42578125" customWidth="1"/>
    <col min="9233" max="9233" width="0" hidden="1" customWidth="1"/>
    <col min="9474" max="9474" width="3.42578125" bestFit="1" customWidth="1"/>
    <col min="9475" max="9475" width="4.5703125" customWidth="1"/>
    <col min="9476" max="9476" width="32.42578125" customWidth="1"/>
    <col min="9477" max="9477" width="13.28515625" customWidth="1"/>
    <col min="9478" max="9478" width="13" customWidth="1"/>
    <col min="9481" max="9481" width="13" customWidth="1"/>
    <col min="9482" max="9482" width="13.140625" bestFit="1" customWidth="1"/>
    <col min="9483" max="9483" width="12.5703125" customWidth="1"/>
    <col min="9486" max="9486" width="3.7109375" customWidth="1"/>
    <col min="9488" max="9488" width="8.42578125" customWidth="1"/>
    <col min="9489" max="9489" width="0" hidden="1" customWidth="1"/>
    <col min="9730" max="9730" width="3.42578125" bestFit="1" customWidth="1"/>
    <col min="9731" max="9731" width="4.5703125" customWidth="1"/>
    <col min="9732" max="9732" width="32.42578125" customWidth="1"/>
    <col min="9733" max="9733" width="13.28515625" customWidth="1"/>
    <col min="9734" max="9734" width="13" customWidth="1"/>
    <col min="9737" max="9737" width="13" customWidth="1"/>
    <col min="9738" max="9738" width="13.140625" bestFit="1" customWidth="1"/>
    <col min="9739" max="9739" width="12.5703125" customWidth="1"/>
    <col min="9742" max="9742" width="3.7109375" customWidth="1"/>
    <col min="9744" max="9744" width="8.42578125" customWidth="1"/>
    <col min="9745" max="9745" width="0" hidden="1" customWidth="1"/>
    <col min="9986" max="9986" width="3.42578125" bestFit="1" customWidth="1"/>
    <col min="9987" max="9987" width="4.5703125" customWidth="1"/>
    <col min="9988" max="9988" width="32.42578125" customWidth="1"/>
    <col min="9989" max="9989" width="13.28515625" customWidth="1"/>
    <col min="9990" max="9990" width="13" customWidth="1"/>
    <col min="9993" max="9993" width="13" customWidth="1"/>
    <col min="9994" max="9994" width="13.140625" bestFit="1" customWidth="1"/>
    <col min="9995" max="9995" width="12.5703125" customWidth="1"/>
    <col min="9998" max="9998" width="3.7109375" customWidth="1"/>
    <col min="10000" max="10000" width="8.42578125" customWidth="1"/>
    <col min="10001" max="10001" width="0" hidden="1" customWidth="1"/>
    <col min="10242" max="10242" width="3.42578125" bestFit="1" customWidth="1"/>
    <col min="10243" max="10243" width="4.5703125" customWidth="1"/>
    <col min="10244" max="10244" width="32.42578125" customWidth="1"/>
    <col min="10245" max="10245" width="13.28515625" customWidth="1"/>
    <col min="10246" max="10246" width="13" customWidth="1"/>
    <col min="10249" max="10249" width="13" customWidth="1"/>
    <col min="10250" max="10250" width="13.140625" bestFit="1" customWidth="1"/>
    <col min="10251" max="10251" width="12.5703125" customWidth="1"/>
    <col min="10254" max="10254" width="3.7109375" customWidth="1"/>
    <col min="10256" max="10256" width="8.42578125" customWidth="1"/>
    <col min="10257" max="10257" width="0" hidden="1" customWidth="1"/>
    <col min="10498" max="10498" width="3.42578125" bestFit="1" customWidth="1"/>
    <col min="10499" max="10499" width="4.5703125" customWidth="1"/>
    <col min="10500" max="10500" width="32.42578125" customWidth="1"/>
    <col min="10501" max="10501" width="13.28515625" customWidth="1"/>
    <col min="10502" max="10502" width="13" customWidth="1"/>
    <col min="10505" max="10505" width="13" customWidth="1"/>
    <col min="10506" max="10506" width="13.140625" bestFit="1" customWidth="1"/>
    <col min="10507" max="10507" width="12.5703125" customWidth="1"/>
    <col min="10510" max="10510" width="3.7109375" customWidth="1"/>
    <col min="10512" max="10512" width="8.42578125" customWidth="1"/>
    <col min="10513" max="10513" width="0" hidden="1" customWidth="1"/>
    <col min="10754" max="10754" width="3.42578125" bestFit="1" customWidth="1"/>
    <col min="10755" max="10755" width="4.5703125" customWidth="1"/>
    <col min="10756" max="10756" width="32.42578125" customWidth="1"/>
    <col min="10757" max="10757" width="13.28515625" customWidth="1"/>
    <col min="10758" max="10758" width="13" customWidth="1"/>
    <col min="10761" max="10761" width="13" customWidth="1"/>
    <col min="10762" max="10762" width="13.140625" bestFit="1" customWidth="1"/>
    <col min="10763" max="10763" width="12.5703125" customWidth="1"/>
    <col min="10766" max="10766" width="3.7109375" customWidth="1"/>
    <col min="10768" max="10768" width="8.42578125" customWidth="1"/>
    <col min="10769" max="10769" width="0" hidden="1" customWidth="1"/>
    <col min="11010" max="11010" width="3.42578125" bestFit="1" customWidth="1"/>
    <col min="11011" max="11011" width="4.5703125" customWidth="1"/>
    <col min="11012" max="11012" width="32.42578125" customWidth="1"/>
    <col min="11013" max="11013" width="13.28515625" customWidth="1"/>
    <col min="11014" max="11014" width="13" customWidth="1"/>
    <col min="11017" max="11017" width="13" customWidth="1"/>
    <col min="11018" max="11018" width="13.140625" bestFit="1" customWidth="1"/>
    <col min="11019" max="11019" width="12.5703125" customWidth="1"/>
    <col min="11022" max="11022" width="3.7109375" customWidth="1"/>
    <col min="11024" max="11024" width="8.42578125" customWidth="1"/>
    <col min="11025" max="11025" width="0" hidden="1" customWidth="1"/>
    <col min="11266" max="11266" width="3.42578125" bestFit="1" customWidth="1"/>
    <col min="11267" max="11267" width="4.5703125" customWidth="1"/>
    <col min="11268" max="11268" width="32.42578125" customWidth="1"/>
    <col min="11269" max="11269" width="13.28515625" customWidth="1"/>
    <col min="11270" max="11270" width="13" customWidth="1"/>
    <col min="11273" max="11273" width="13" customWidth="1"/>
    <col min="11274" max="11274" width="13.140625" bestFit="1" customWidth="1"/>
    <col min="11275" max="11275" width="12.5703125" customWidth="1"/>
    <col min="11278" max="11278" width="3.7109375" customWidth="1"/>
    <col min="11280" max="11280" width="8.42578125" customWidth="1"/>
    <col min="11281" max="11281" width="0" hidden="1" customWidth="1"/>
    <col min="11522" max="11522" width="3.42578125" bestFit="1" customWidth="1"/>
    <col min="11523" max="11523" width="4.5703125" customWidth="1"/>
    <col min="11524" max="11524" width="32.42578125" customWidth="1"/>
    <col min="11525" max="11525" width="13.28515625" customWidth="1"/>
    <col min="11526" max="11526" width="13" customWidth="1"/>
    <col min="11529" max="11529" width="13" customWidth="1"/>
    <col min="11530" max="11530" width="13.140625" bestFit="1" customWidth="1"/>
    <col min="11531" max="11531" width="12.5703125" customWidth="1"/>
    <col min="11534" max="11534" width="3.7109375" customWidth="1"/>
    <col min="11536" max="11536" width="8.42578125" customWidth="1"/>
    <col min="11537" max="11537" width="0" hidden="1" customWidth="1"/>
    <col min="11778" max="11778" width="3.42578125" bestFit="1" customWidth="1"/>
    <col min="11779" max="11779" width="4.5703125" customWidth="1"/>
    <col min="11780" max="11780" width="32.42578125" customWidth="1"/>
    <col min="11781" max="11781" width="13.28515625" customWidth="1"/>
    <col min="11782" max="11782" width="13" customWidth="1"/>
    <col min="11785" max="11785" width="13" customWidth="1"/>
    <col min="11786" max="11786" width="13.140625" bestFit="1" customWidth="1"/>
    <col min="11787" max="11787" width="12.5703125" customWidth="1"/>
    <col min="11790" max="11790" width="3.7109375" customWidth="1"/>
    <col min="11792" max="11792" width="8.42578125" customWidth="1"/>
    <col min="11793" max="11793" width="0" hidden="1" customWidth="1"/>
    <col min="12034" max="12034" width="3.42578125" bestFit="1" customWidth="1"/>
    <col min="12035" max="12035" width="4.5703125" customWidth="1"/>
    <col min="12036" max="12036" width="32.42578125" customWidth="1"/>
    <col min="12037" max="12037" width="13.28515625" customWidth="1"/>
    <col min="12038" max="12038" width="13" customWidth="1"/>
    <col min="12041" max="12041" width="13" customWidth="1"/>
    <col min="12042" max="12042" width="13.140625" bestFit="1" customWidth="1"/>
    <col min="12043" max="12043" width="12.5703125" customWidth="1"/>
    <col min="12046" max="12046" width="3.7109375" customWidth="1"/>
    <col min="12048" max="12048" width="8.42578125" customWidth="1"/>
    <col min="12049" max="12049" width="0" hidden="1" customWidth="1"/>
    <col min="12290" max="12290" width="3.42578125" bestFit="1" customWidth="1"/>
    <col min="12291" max="12291" width="4.5703125" customWidth="1"/>
    <col min="12292" max="12292" width="32.42578125" customWidth="1"/>
    <col min="12293" max="12293" width="13.28515625" customWidth="1"/>
    <col min="12294" max="12294" width="13" customWidth="1"/>
    <col min="12297" max="12297" width="13" customWidth="1"/>
    <col min="12298" max="12298" width="13.140625" bestFit="1" customWidth="1"/>
    <col min="12299" max="12299" width="12.5703125" customWidth="1"/>
    <col min="12302" max="12302" width="3.7109375" customWidth="1"/>
    <col min="12304" max="12304" width="8.42578125" customWidth="1"/>
    <col min="12305" max="12305" width="0" hidden="1" customWidth="1"/>
    <col min="12546" max="12546" width="3.42578125" bestFit="1" customWidth="1"/>
    <col min="12547" max="12547" width="4.5703125" customWidth="1"/>
    <col min="12548" max="12548" width="32.42578125" customWidth="1"/>
    <col min="12549" max="12549" width="13.28515625" customWidth="1"/>
    <col min="12550" max="12550" width="13" customWidth="1"/>
    <col min="12553" max="12553" width="13" customWidth="1"/>
    <col min="12554" max="12554" width="13.140625" bestFit="1" customWidth="1"/>
    <col min="12555" max="12555" width="12.5703125" customWidth="1"/>
    <col min="12558" max="12558" width="3.7109375" customWidth="1"/>
    <col min="12560" max="12560" width="8.42578125" customWidth="1"/>
    <col min="12561" max="12561" width="0" hidden="1" customWidth="1"/>
    <col min="12802" max="12802" width="3.42578125" bestFit="1" customWidth="1"/>
    <col min="12803" max="12803" width="4.5703125" customWidth="1"/>
    <col min="12804" max="12804" width="32.42578125" customWidth="1"/>
    <col min="12805" max="12805" width="13.28515625" customWidth="1"/>
    <col min="12806" max="12806" width="13" customWidth="1"/>
    <col min="12809" max="12809" width="13" customWidth="1"/>
    <col min="12810" max="12810" width="13.140625" bestFit="1" customWidth="1"/>
    <col min="12811" max="12811" width="12.5703125" customWidth="1"/>
    <col min="12814" max="12814" width="3.7109375" customWidth="1"/>
    <col min="12816" max="12816" width="8.42578125" customWidth="1"/>
    <col min="12817" max="12817" width="0" hidden="1" customWidth="1"/>
    <col min="13058" max="13058" width="3.42578125" bestFit="1" customWidth="1"/>
    <col min="13059" max="13059" width="4.5703125" customWidth="1"/>
    <col min="13060" max="13060" width="32.42578125" customWidth="1"/>
    <col min="13061" max="13061" width="13.28515625" customWidth="1"/>
    <col min="13062" max="13062" width="13" customWidth="1"/>
    <col min="13065" max="13065" width="13" customWidth="1"/>
    <col min="13066" max="13066" width="13.140625" bestFit="1" customWidth="1"/>
    <col min="13067" max="13067" width="12.5703125" customWidth="1"/>
    <col min="13070" max="13070" width="3.7109375" customWidth="1"/>
    <col min="13072" max="13072" width="8.42578125" customWidth="1"/>
    <col min="13073" max="13073" width="0" hidden="1" customWidth="1"/>
    <col min="13314" max="13314" width="3.42578125" bestFit="1" customWidth="1"/>
    <col min="13315" max="13315" width="4.5703125" customWidth="1"/>
    <col min="13316" max="13316" width="32.42578125" customWidth="1"/>
    <col min="13317" max="13317" width="13.28515625" customWidth="1"/>
    <col min="13318" max="13318" width="13" customWidth="1"/>
    <col min="13321" max="13321" width="13" customWidth="1"/>
    <col min="13322" max="13322" width="13.140625" bestFit="1" customWidth="1"/>
    <col min="13323" max="13323" width="12.5703125" customWidth="1"/>
    <col min="13326" max="13326" width="3.7109375" customWidth="1"/>
    <col min="13328" max="13328" width="8.42578125" customWidth="1"/>
    <col min="13329" max="13329" width="0" hidden="1" customWidth="1"/>
    <col min="13570" max="13570" width="3.42578125" bestFit="1" customWidth="1"/>
    <col min="13571" max="13571" width="4.5703125" customWidth="1"/>
    <col min="13572" max="13572" width="32.42578125" customWidth="1"/>
    <col min="13573" max="13573" width="13.28515625" customWidth="1"/>
    <col min="13574" max="13574" width="13" customWidth="1"/>
    <col min="13577" max="13577" width="13" customWidth="1"/>
    <col min="13578" max="13578" width="13.140625" bestFit="1" customWidth="1"/>
    <col min="13579" max="13579" width="12.5703125" customWidth="1"/>
    <col min="13582" max="13582" width="3.7109375" customWidth="1"/>
    <col min="13584" max="13584" width="8.42578125" customWidth="1"/>
    <col min="13585" max="13585" width="0" hidden="1" customWidth="1"/>
    <col min="13826" max="13826" width="3.42578125" bestFit="1" customWidth="1"/>
    <col min="13827" max="13827" width="4.5703125" customWidth="1"/>
    <col min="13828" max="13828" width="32.42578125" customWidth="1"/>
    <col min="13829" max="13829" width="13.28515625" customWidth="1"/>
    <col min="13830" max="13830" width="13" customWidth="1"/>
    <col min="13833" max="13833" width="13" customWidth="1"/>
    <col min="13834" max="13834" width="13.140625" bestFit="1" customWidth="1"/>
    <col min="13835" max="13835" width="12.5703125" customWidth="1"/>
    <col min="13838" max="13838" width="3.7109375" customWidth="1"/>
    <col min="13840" max="13840" width="8.42578125" customWidth="1"/>
    <col min="13841" max="13841" width="0" hidden="1" customWidth="1"/>
    <col min="14082" max="14082" width="3.42578125" bestFit="1" customWidth="1"/>
    <col min="14083" max="14083" width="4.5703125" customWidth="1"/>
    <col min="14084" max="14084" width="32.42578125" customWidth="1"/>
    <col min="14085" max="14085" width="13.28515625" customWidth="1"/>
    <col min="14086" max="14086" width="13" customWidth="1"/>
    <col min="14089" max="14089" width="13" customWidth="1"/>
    <col min="14090" max="14090" width="13.140625" bestFit="1" customWidth="1"/>
    <col min="14091" max="14091" width="12.5703125" customWidth="1"/>
    <col min="14094" max="14094" width="3.7109375" customWidth="1"/>
    <col min="14096" max="14096" width="8.42578125" customWidth="1"/>
    <col min="14097" max="14097" width="0" hidden="1" customWidth="1"/>
    <col min="14338" max="14338" width="3.42578125" bestFit="1" customWidth="1"/>
    <col min="14339" max="14339" width="4.5703125" customWidth="1"/>
    <col min="14340" max="14340" width="32.42578125" customWidth="1"/>
    <col min="14341" max="14341" width="13.28515625" customWidth="1"/>
    <col min="14342" max="14342" width="13" customWidth="1"/>
    <col min="14345" max="14345" width="13" customWidth="1"/>
    <col min="14346" max="14346" width="13.140625" bestFit="1" customWidth="1"/>
    <col min="14347" max="14347" width="12.5703125" customWidth="1"/>
    <col min="14350" max="14350" width="3.7109375" customWidth="1"/>
    <col min="14352" max="14352" width="8.42578125" customWidth="1"/>
    <col min="14353" max="14353" width="0" hidden="1" customWidth="1"/>
    <col min="14594" max="14594" width="3.42578125" bestFit="1" customWidth="1"/>
    <col min="14595" max="14595" width="4.5703125" customWidth="1"/>
    <col min="14596" max="14596" width="32.42578125" customWidth="1"/>
    <col min="14597" max="14597" width="13.28515625" customWidth="1"/>
    <col min="14598" max="14598" width="13" customWidth="1"/>
    <col min="14601" max="14601" width="13" customWidth="1"/>
    <col min="14602" max="14602" width="13.140625" bestFit="1" customWidth="1"/>
    <col min="14603" max="14603" width="12.5703125" customWidth="1"/>
    <col min="14606" max="14606" width="3.7109375" customWidth="1"/>
    <col min="14608" max="14608" width="8.42578125" customWidth="1"/>
    <col min="14609" max="14609" width="0" hidden="1" customWidth="1"/>
    <col min="14850" max="14850" width="3.42578125" bestFit="1" customWidth="1"/>
    <col min="14851" max="14851" width="4.5703125" customWidth="1"/>
    <col min="14852" max="14852" width="32.42578125" customWidth="1"/>
    <col min="14853" max="14853" width="13.28515625" customWidth="1"/>
    <col min="14854" max="14854" width="13" customWidth="1"/>
    <col min="14857" max="14857" width="13" customWidth="1"/>
    <col min="14858" max="14858" width="13.140625" bestFit="1" customWidth="1"/>
    <col min="14859" max="14859" width="12.5703125" customWidth="1"/>
    <col min="14862" max="14862" width="3.7109375" customWidth="1"/>
    <col min="14864" max="14864" width="8.42578125" customWidth="1"/>
    <col min="14865" max="14865" width="0" hidden="1" customWidth="1"/>
    <col min="15106" max="15106" width="3.42578125" bestFit="1" customWidth="1"/>
    <col min="15107" max="15107" width="4.5703125" customWidth="1"/>
    <col min="15108" max="15108" width="32.42578125" customWidth="1"/>
    <col min="15109" max="15109" width="13.28515625" customWidth="1"/>
    <col min="15110" max="15110" width="13" customWidth="1"/>
    <col min="15113" max="15113" width="13" customWidth="1"/>
    <col min="15114" max="15114" width="13.140625" bestFit="1" customWidth="1"/>
    <col min="15115" max="15115" width="12.5703125" customWidth="1"/>
    <col min="15118" max="15118" width="3.7109375" customWidth="1"/>
    <col min="15120" max="15120" width="8.42578125" customWidth="1"/>
    <col min="15121" max="15121" width="0" hidden="1" customWidth="1"/>
    <col min="15362" max="15362" width="3.42578125" bestFit="1" customWidth="1"/>
    <col min="15363" max="15363" width="4.5703125" customWidth="1"/>
    <col min="15364" max="15364" width="32.42578125" customWidth="1"/>
    <col min="15365" max="15365" width="13.28515625" customWidth="1"/>
    <col min="15366" max="15366" width="13" customWidth="1"/>
    <col min="15369" max="15369" width="13" customWidth="1"/>
    <col min="15370" max="15370" width="13.140625" bestFit="1" customWidth="1"/>
    <col min="15371" max="15371" width="12.5703125" customWidth="1"/>
    <col min="15374" max="15374" width="3.7109375" customWidth="1"/>
    <col min="15376" max="15376" width="8.42578125" customWidth="1"/>
    <col min="15377" max="15377" width="0" hidden="1" customWidth="1"/>
    <col min="15618" max="15618" width="3.42578125" bestFit="1" customWidth="1"/>
    <col min="15619" max="15619" width="4.5703125" customWidth="1"/>
    <col min="15620" max="15620" width="32.42578125" customWidth="1"/>
    <col min="15621" max="15621" width="13.28515625" customWidth="1"/>
    <col min="15622" max="15622" width="13" customWidth="1"/>
    <col min="15625" max="15625" width="13" customWidth="1"/>
    <col min="15626" max="15626" width="13.140625" bestFit="1" customWidth="1"/>
    <col min="15627" max="15627" width="12.5703125" customWidth="1"/>
    <col min="15630" max="15630" width="3.7109375" customWidth="1"/>
    <col min="15632" max="15632" width="8.42578125" customWidth="1"/>
    <col min="15633" max="15633" width="0" hidden="1" customWidth="1"/>
    <col min="15874" max="15874" width="3.42578125" bestFit="1" customWidth="1"/>
    <col min="15875" max="15875" width="4.5703125" customWidth="1"/>
    <col min="15876" max="15876" width="32.42578125" customWidth="1"/>
    <col min="15877" max="15877" width="13.28515625" customWidth="1"/>
    <col min="15878" max="15878" width="13" customWidth="1"/>
    <col min="15881" max="15881" width="13" customWidth="1"/>
    <col min="15882" max="15882" width="13.140625" bestFit="1" customWidth="1"/>
    <col min="15883" max="15883" width="12.5703125" customWidth="1"/>
    <col min="15886" max="15886" width="3.7109375" customWidth="1"/>
    <col min="15888" max="15888" width="8.42578125" customWidth="1"/>
    <col min="15889" max="15889" width="0" hidden="1" customWidth="1"/>
    <col min="16130" max="16130" width="3.42578125" bestFit="1" customWidth="1"/>
    <col min="16131" max="16131" width="4.5703125" customWidth="1"/>
    <col min="16132" max="16132" width="32.42578125" customWidth="1"/>
    <col min="16133" max="16133" width="13.28515625" customWidth="1"/>
    <col min="16134" max="16134" width="13" customWidth="1"/>
    <col min="16137" max="16137" width="13" customWidth="1"/>
    <col min="16138" max="16138" width="13.140625" bestFit="1" customWidth="1"/>
    <col min="16139" max="16139" width="12.5703125" customWidth="1"/>
    <col min="16142" max="16142" width="3.7109375" customWidth="1"/>
    <col min="16144" max="16144" width="8.42578125" customWidth="1"/>
    <col min="16145" max="16145" width="0" hidden="1" customWidth="1"/>
  </cols>
  <sheetData>
    <row r="1" spans="1:47" s="341" customFormat="1" ht="71.25" customHeight="1" x14ac:dyDescent="0.25">
      <c r="B1" s="342"/>
    </row>
    <row r="2" spans="1:47" s="343" customFormat="1" ht="12.75" x14ac:dyDescent="0.2">
      <c r="B2" s="344"/>
    </row>
    <row r="3" spans="1:47" s="346" customFormat="1" ht="15.75" x14ac:dyDescent="0.25">
      <c r="A3" s="529" t="s">
        <v>4</v>
      </c>
      <c r="B3" s="529"/>
      <c r="C3" s="529"/>
      <c r="D3" s="529"/>
      <c r="E3" s="529"/>
      <c r="F3" s="529"/>
      <c r="G3" s="529"/>
      <c r="H3" s="529"/>
      <c r="I3" s="529"/>
      <c r="J3" s="529"/>
      <c r="K3" s="529"/>
      <c r="L3" s="529"/>
      <c r="M3" s="529"/>
      <c r="N3" s="529"/>
      <c r="O3" s="529"/>
      <c r="P3" s="529"/>
      <c r="Q3" s="345"/>
      <c r="R3" s="345"/>
      <c r="S3" s="345"/>
      <c r="T3" s="345"/>
    </row>
    <row r="4" spans="1:47" s="343" customFormat="1" ht="12.75" x14ac:dyDescent="0.2">
      <c r="B4" s="344"/>
    </row>
    <row r="5" spans="1:47" s="343" customFormat="1" ht="12.75" x14ac:dyDescent="0.2">
      <c r="B5" s="344"/>
    </row>
    <row r="6" spans="1:47" s="343" customFormat="1" ht="12.75" x14ac:dyDescent="0.2">
      <c r="B6" s="344"/>
    </row>
    <row r="7" spans="1:47" s="343" customFormat="1" ht="12.75" x14ac:dyDescent="0.2">
      <c r="B7" s="344"/>
    </row>
    <row r="8" spans="1:47" s="343" customFormat="1" ht="13.5" thickBot="1" x14ac:dyDescent="0.25">
      <c r="B8" s="344"/>
    </row>
    <row r="9" spans="1:47" s="343" customFormat="1" ht="19.5" customHeight="1" thickBot="1" x14ac:dyDescent="0.25">
      <c r="B9" s="344"/>
      <c r="C9" s="530" t="s">
        <v>168</v>
      </c>
      <c r="D9" s="531"/>
      <c r="E9" s="531"/>
      <c r="F9" s="531"/>
      <c r="G9" s="531"/>
      <c r="H9" s="531"/>
      <c r="I9" s="531"/>
      <c r="J9" s="531"/>
      <c r="K9" s="531"/>
      <c r="L9" s="531"/>
      <c r="M9" s="531"/>
      <c r="N9" s="531"/>
      <c r="O9" s="532"/>
      <c r="Q9" s="347"/>
    </row>
    <row r="10" spans="1:47" s="348" customFormat="1" ht="25.5" customHeight="1" thickBot="1" x14ac:dyDescent="0.25">
      <c r="B10" s="349"/>
      <c r="C10" s="533" t="s">
        <v>5</v>
      </c>
      <c r="D10" s="534"/>
      <c r="E10" s="535" t="s">
        <v>6</v>
      </c>
      <c r="F10" s="534"/>
      <c r="G10" s="534"/>
      <c r="H10" s="534"/>
      <c r="I10" s="534"/>
      <c r="J10" s="535" t="s">
        <v>182</v>
      </c>
      <c r="K10" s="534"/>
      <c r="L10" s="534"/>
      <c r="M10" s="534"/>
      <c r="N10" s="534"/>
      <c r="O10" s="536"/>
    </row>
    <row r="11" spans="1:47" s="36" customFormat="1" ht="25.5" customHeight="1" x14ac:dyDescent="0.25">
      <c r="B11" s="37"/>
      <c r="C11" s="506" t="s">
        <v>63</v>
      </c>
      <c r="D11" s="507"/>
      <c r="E11" s="520" t="s">
        <v>47</v>
      </c>
      <c r="F11" s="521"/>
      <c r="G11" s="522"/>
      <c r="H11" s="522"/>
      <c r="I11" s="523"/>
      <c r="J11" s="513"/>
      <c r="K11" s="514"/>
      <c r="L11" s="514"/>
      <c r="M11" s="514"/>
      <c r="N11" s="514"/>
      <c r="O11" s="515"/>
    </row>
    <row r="12" spans="1:47" s="36" customFormat="1" ht="27.75" customHeight="1" x14ac:dyDescent="0.25">
      <c r="B12" s="37"/>
      <c r="C12" s="506" t="s">
        <v>15</v>
      </c>
      <c r="D12" s="507"/>
      <c r="E12" s="516" t="s">
        <v>48</v>
      </c>
      <c r="F12" s="517"/>
      <c r="G12" s="501">
        <v>2025</v>
      </c>
      <c r="H12" s="501"/>
      <c r="I12" s="502"/>
      <c r="J12" s="503"/>
      <c r="K12" s="504"/>
      <c r="L12" s="504"/>
      <c r="M12" s="504"/>
      <c r="N12" s="504"/>
      <c r="O12" s="505"/>
      <c r="R12" s="271"/>
    </row>
    <row r="13" spans="1:47" s="36" customFormat="1" ht="39" customHeight="1" x14ac:dyDescent="0.25">
      <c r="B13" s="37"/>
      <c r="C13" s="497" t="s">
        <v>66</v>
      </c>
      <c r="D13" s="498"/>
      <c r="E13" s="499" t="s">
        <v>70</v>
      </c>
      <c r="F13" s="500"/>
      <c r="G13" s="501"/>
      <c r="H13" s="501"/>
      <c r="I13" s="502"/>
      <c r="J13" s="503"/>
      <c r="K13" s="504"/>
      <c r="L13" s="504"/>
      <c r="M13" s="504"/>
      <c r="N13" s="504"/>
      <c r="O13" s="505"/>
      <c r="S13" s="272"/>
      <c r="T13" s="272"/>
    </row>
    <row r="14" spans="1:47" s="36" customFormat="1" ht="69" customHeight="1" x14ac:dyDescent="0.25">
      <c r="B14" s="37"/>
      <c r="C14" s="506" t="s">
        <v>8</v>
      </c>
      <c r="D14" s="507"/>
      <c r="E14" s="516" t="s">
        <v>231</v>
      </c>
      <c r="F14" s="517"/>
      <c r="G14" s="501">
        <v>30</v>
      </c>
      <c r="H14" s="501"/>
      <c r="I14" s="502"/>
      <c r="J14" s="503"/>
      <c r="K14" s="504"/>
      <c r="L14" s="504"/>
      <c r="M14" s="504"/>
      <c r="N14" s="504"/>
      <c r="O14" s="505"/>
      <c r="R14" s="272"/>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row>
    <row r="15" spans="1:47" s="36" customFormat="1" ht="46.5" customHeight="1" x14ac:dyDescent="0.25">
      <c r="B15" s="37"/>
      <c r="C15" s="506" t="s">
        <v>49</v>
      </c>
      <c r="D15" s="507"/>
      <c r="E15" s="516" t="s">
        <v>47</v>
      </c>
      <c r="F15" s="517"/>
      <c r="G15" s="518">
        <f>IF(G12+G14-1&lt;0,"",G12+G14-1)</f>
        <v>2054</v>
      </c>
      <c r="H15" s="518"/>
      <c r="I15" s="519"/>
      <c r="J15" s="537"/>
      <c r="K15" s="538"/>
      <c r="L15" s="538"/>
      <c r="M15" s="538"/>
      <c r="N15" s="538"/>
      <c r="O15" s="539"/>
    </row>
    <row r="16" spans="1:47" s="36" customFormat="1" ht="46.5" customHeight="1" x14ac:dyDescent="0.25">
      <c r="B16" s="37"/>
      <c r="C16" s="506" t="s">
        <v>50</v>
      </c>
      <c r="D16" s="507"/>
      <c r="E16" s="516" t="s">
        <v>51</v>
      </c>
      <c r="F16" s="517"/>
      <c r="G16" s="501"/>
      <c r="H16" s="501"/>
      <c r="I16" s="502"/>
      <c r="J16" s="449"/>
      <c r="K16" s="450"/>
      <c r="L16" s="450"/>
      <c r="M16" s="450"/>
      <c r="N16" s="450"/>
      <c r="O16" s="451"/>
    </row>
    <row r="17" spans="1:43" s="36" customFormat="1" ht="46.5" customHeight="1" x14ac:dyDescent="0.25">
      <c r="B17" s="37"/>
      <c r="C17" s="540" t="s">
        <v>52</v>
      </c>
      <c r="D17" s="541"/>
      <c r="E17" s="516" t="s">
        <v>47</v>
      </c>
      <c r="F17" s="517"/>
      <c r="G17" s="518">
        <f>G13+G16</f>
        <v>0</v>
      </c>
      <c r="H17" s="518"/>
      <c r="I17" s="519"/>
      <c r="J17" s="526"/>
      <c r="K17" s="527"/>
      <c r="L17" s="527"/>
      <c r="M17" s="527"/>
      <c r="N17" s="527"/>
      <c r="O17" s="528"/>
    </row>
    <row r="18" spans="1:43" s="36" customFormat="1" ht="48.75" customHeight="1" thickBot="1" x14ac:dyDescent="0.3">
      <c r="B18" s="37"/>
      <c r="C18" s="506" t="s">
        <v>9</v>
      </c>
      <c r="D18" s="507"/>
      <c r="E18" s="508">
        <v>0.04</v>
      </c>
      <c r="F18" s="509"/>
      <c r="G18" s="509"/>
      <c r="H18" s="509"/>
      <c r="I18" s="509"/>
      <c r="J18" s="510" t="s">
        <v>237</v>
      </c>
      <c r="K18" s="511"/>
      <c r="L18" s="511"/>
      <c r="M18" s="511"/>
      <c r="N18" s="511"/>
      <c r="O18" s="512"/>
    </row>
    <row r="19" spans="1:43" s="34" customFormat="1" ht="37.5" customHeight="1" thickBot="1" x14ac:dyDescent="0.25">
      <c r="B19" s="35"/>
      <c r="C19" s="542" t="s">
        <v>5</v>
      </c>
      <c r="D19" s="543"/>
      <c r="E19" s="544" t="s">
        <v>6</v>
      </c>
      <c r="F19" s="543"/>
      <c r="G19" s="543"/>
      <c r="H19" s="543"/>
      <c r="I19" s="543"/>
      <c r="J19" s="453" t="s">
        <v>7</v>
      </c>
      <c r="K19" s="454"/>
      <c r="L19" s="454"/>
      <c r="M19" s="454"/>
      <c r="N19" s="454"/>
      <c r="O19" s="455"/>
    </row>
    <row r="20" spans="1:43" s="36" customFormat="1" ht="88.5" customHeight="1" x14ac:dyDescent="0.25">
      <c r="B20" s="37"/>
      <c r="C20" s="506" t="s">
        <v>10</v>
      </c>
      <c r="D20" s="507"/>
      <c r="E20" s="520" t="s">
        <v>53</v>
      </c>
      <c r="F20" s="521"/>
      <c r="G20" s="545"/>
      <c r="H20" s="545"/>
      <c r="I20" s="546"/>
      <c r="J20" s="513"/>
      <c r="K20" s="514"/>
      <c r="L20" s="514"/>
      <c r="M20" s="514"/>
      <c r="N20" s="514"/>
      <c r="O20" s="515"/>
    </row>
    <row r="21" spans="1:43" s="36" customFormat="1" ht="46.5" customHeight="1" x14ac:dyDescent="0.25">
      <c r="B21" s="37"/>
      <c r="C21" s="506" t="s">
        <v>11</v>
      </c>
      <c r="D21" s="507"/>
      <c r="E21" s="516" t="s">
        <v>54</v>
      </c>
      <c r="F21" s="517"/>
      <c r="G21" s="524"/>
      <c r="H21" s="524"/>
      <c r="I21" s="525"/>
      <c r="J21" s="503"/>
      <c r="K21" s="504"/>
      <c r="L21" s="504"/>
      <c r="M21" s="504"/>
      <c r="N21" s="504"/>
      <c r="O21" s="505"/>
    </row>
    <row r="22" spans="1:43" s="36" customFormat="1" ht="59.45" customHeight="1" x14ac:dyDescent="0.25">
      <c r="B22" s="37"/>
      <c r="C22" s="506" t="s">
        <v>12</v>
      </c>
      <c r="D22" s="507"/>
      <c r="E22" s="516" t="s">
        <v>13</v>
      </c>
      <c r="F22" s="517"/>
      <c r="G22" s="524"/>
      <c r="H22" s="524"/>
      <c r="I22" s="525"/>
      <c r="J22" s="503"/>
      <c r="K22" s="504"/>
      <c r="L22" s="504"/>
      <c r="M22" s="504"/>
      <c r="N22" s="504"/>
      <c r="O22" s="505"/>
    </row>
    <row r="23" spans="1:43" s="36" customFormat="1" ht="46.5" customHeight="1" x14ac:dyDescent="0.25">
      <c r="B23" s="37"/>
      <c r="C23" s="506" t="s">
        <v>14</v>
      </c>
      <c r="D23" s="507"/>
      <c r="E23" s="516" t="s">
        <v>46</v>
      </c>
      <c r="F23" s="517"/>
      <c r="G23" s="524"/>
      <c r="H23" s="524"/>
      <c r="I23" s="525"/>
      <c r="J23" s="503"/>
      <c r="K23" s="504"/>
      <c r="L23" s="504"/>
      <c r="M23" s="504"/>
      <c r="N23" s="504"/>
      <c r="O23" s="505"/>
      <c r="U23"/>
    </row>
    <row r="24" spans="1:43" s="3" customFormat="1" ht="12.75" x14ac:dyDescent="0.2">
      <c r="B24" s="4"/>
      <c r="C24" s="494"/>
      <c r="D24" s="494"/>
      <c r="E24" s="38"/>
      <c r="F24" s="38"/>
      <c r="G24" s="495"/>
      <c r="H24" s="495"/>
      <c r="I24" s="495"/>
      <c r="J24" s="495"/>
      <c r="K24" s="495"/>
      <c r="L24" s="496"/>
      <c r="M24" s="496"/>
      <c r="N24" s="496"/>
      <c r="O24" s="496"/>
      <c r="P24" s="496"/>
      <c r="Q24" s="496"/>
    </row>
    <row r="25" spans="1:43" s="3" customFormat="1" ht="12.75" x14ac:dyDescent="0.2">
      <c r="A25" s="220"/>
      <c r="B25" s="292"/>
      <c r="C25" s="293"/>
      <c r="D25" s="293"/>
      <c r="E25" s="293"/>
      <c r="F25" s="293"/>
      <c r="G25" s="293"/>
      <c r="H25" s="293"/>
      <c r="I25" s="293"/>
      <c r="J25" s="293"/>
      <c r="K25" s="293"/>
      <c r="L25" s="293"/>
    </row>
    <row r="26" spans="1:43" s="3" customFormat="1" ht="12.75" x14ac:dyDescent="0.2">
      <c r="A26" s="220"/>
      <c r="B26" s="292"/>
      <c r="C26" s="293"/>
      <c r="D26" s="293"/>
      <c r="E26" s="293"/>
      <c r="F26" s="293"/>
      <c r="H26" s="25"/>
      <c r="I26" s="25"/>
      <c r="J26" s="25"/>
      <c r="K26" s="25"/>
      <c r="L26" s="25"/>
      <c r="M26" s="458" t="s">
        <v>65</v>
      </c>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row>
    <row r="27" spans="1:43" s="3" customFormat="1" ht="12.75" customHeight="1" x14ac:dyDescent="0.2">
      <c r="A27" s="220"/>
      <c r="B27" s="292"/>
      <c r="C27" s="492" t="s">
        <v>172</v>
      </c>
      <c r="D27" s="492"/>
      <c r="E27" s="492"/>
      <c r="F27" s="492"/>
      <c r="G27" s="493"/>
      <c r="H27" s="471">
        <f>I27-1</f>
        <v>2020</v>
      </c>
      <c r="I27" s="471">
        <f>J27-1</f>
        <v>2021</v>
      </c>
      <c r="J27" s="471">
        <f>K27-1</f>
        <v>2022</v>
      </c>
      <c r="K27" s="471">
        <f>L27-1</f>
        <v>2023</v>
      </c>
      <c r="L27" s="471">
        <f>M27-1</f>
        <v>2024</v>
      </c>
      <c r="M27" s="470">
        <f>$G$12</f>
        <v>2025</v>
      </c>
      <c r="N27" s="469">
        <f>+M27+1</f>
        <v>2026</v>
      </c>
      <c r="O27" s="469">
        <f>+N27+1</f>
        <v>2027</v>
      </c>
      <c r="P27" s="469">
        <f>+O27+1</f>
        <v>2028</v>
      </c>
      <c r="Q27" s="469">
        <f t="shared" ref="Q27:AP27" si="0">+P27+1</f>
        <v>2029</v>
      </c>
      <c r="R27" s="469">
        <f t="shared" si="0"/>
        <v>2030</v>
      </c>
      <c r="S27" s="469">
        <f t="shared" si="0"/>
        <v>2031</v>
      </c>
      <c r="T27" s="469">
        <f t="shared" si="0"/>
        <v>2032</v>
      </c>
      <c r="U27" s="469">
        <f t="shared" si="0"/>
        <v>2033</v>
      </c>
      <c r="V27" s="469">
        <f t="shared" si="0"/>
        <v>2034</v>
      </c>
      <c r="W27" s="469">
        <f t="shared" si="0"/>
        <v>2035</v>
      </c>
      <c r="X27" s="469">
        <f t="shared" si="0"/>
        <v>2036</v>
      </c>
      <c r="Y27" s="469">
        <f t="shared" si="0"/>
        <v>2037</v>
      </c>
      <c r="Z27" s="469">
        <f t="shared" si="0"/>
        <v>2038</v>
      </c>
      <c r="AA27" s="469">
        <f t="shared" si="0"/>
        <v>2039</v>
      </c>
      <c r="AB27" s="469">
        <f t="shared" si="0"/>
        <v>2040</v>
      </c>
      <c r="AC27" s="469">
        <f t="shared" si="0"/>
        <v>2041</v>
      </c>
      <c r="AD27" s="469">
        <f t="shared" si="0"/>
        <v>2042</v>
      </c>
      <c r="AE27" s="469">
        <f t="shared" si="0"/>
        <v>2043</v>
      </c>
      <c r="AF27" s="469">
        <f t="shared" si="0"/>
        <v>2044</v>
      </c>
      <c r="AG27" s="469">
        <f t="shared" si="0"/>
        <v>2045</v>
      </c>
      <c r="AH27" s="469">
        <f t="shared" si="0"/>
        <v>2046</v>
      </c>
      <c r="AI27" s="469">
        <f t="shared" si="0"/>
        <v>2047</v>
      </c>
      <c r="AJ27" s="469">
        <f t="shared" si="0"/>
        <v>2048</v>
      </c>
      <c r="AK27" s="469">
        <f t="shared" si="0"/>
        <v>2049</v>
      </c>
      <c r="AL27" s="469">
        <f t="shared" si="0"/>
        <v>2050</v>
      </c>
      <c r="AM27" s="469">
        <f t="shared" si="0"/>
        <v>2051</v>
      </c>
      <c r="AN27" s="469">
        <f t="shared" si="0"/>
        <v>2052</v>
      </c>
      <c r="AO27" s="469">
        <f t="shared" si="0"/>
        <v>2053</v>
      </c>
      <c r="AP27" s="469">
        <f t="shared" si="0"/>
        <v>2054</v>
      </c>
    </row>
    <row r="28" spans="1:43" x14ac:dyDescent="0.25">
      <c r="B28" s="294"/>
      <c r="C28" s="492"/>
      <c r="D28" s="492"/>
      <c r="E28" s="492"/>
      <c r="F28" s="492"/>
      <c r="G28" s="493"/>
      <c r="H28" s="472">
        <f>IF(I29-1&lt;1,0,I28-1)</f>
        <v>0</v>
      </c>
      <c r="I28" s="472">
        <f>IF(J29-1&lt;1,0,J28-1)</f>
        <v>0</v>
      </c>
      <c r="J28" s="472">
        <f>IF(K29-1&lt;1,0,K28-1)</f>
        <v>0</v>
      </c>
      <c r="K28" s="472">
        <f>IF(L29-1&lt;1,0,L28-1)</f>
        <v>0</v>
      </c>
      <c r="L28" s="472">
        <f>IF(M29-1&lt;1,0,M28-1)</f>
        <v>0</v>
      </c>
      <c r="M28" s="466">
        <f>IF(M29&lt;=30,M29,0)</f>
        <v>1</v>
      </c>
      <c r="N28" s="473">
        <f t="shared" ref="N28:AP28" si="1">IF(N29&lt;=30,N29,0)</f>
        <v>2</v>
      </c>
      <c r="O28" s="473">
        <f t="shared" si="1"/>
        <v>3</v>
      </c>
      <c r="P28" s="473">
        <f t="shared" si="1"/>
        <v>4</v>
      </c>
      <c r="Q28" s="473">
        <f t="shared" si="1"/>
        <v>5</v>
      </c>
      <c r="R28" s="473">
        <f t="shared" si="1"/>
        <v>6</v>
      </c>
      <c r="S28" s="473">
        <f t="shared" si="1"/>
        <v>7</v>
      </c>
      <c r="T28" s="473">
        <f t="shared" si="1"/>
        <v>8</v>
      </c>
      <c r="U28" s="473">
        <f t="shared" si="1"/>
        <v>9</v>
      </c>
      <c r="V28" s="473">
        <f t="shared" si="1"/>
        <v>10</v>
      </c>
      <c r="W28" s="473">
        <f t="shared" si="1"/>
        <v>11</v>
      </c>
      <c r="X28" s="473">
        <f t="shared" si="1"/>
        <v>12</v>
      </c>
      <c r="Y28" s="473">
        <f t="shared" si="1"/>
        <v>13</v>
      </c>
      <c r="Z28" s="473">
        <f t="shared" si="1"/>
        <v>14</v>
      </c>
      <c r="AA28" s="473">
        <f t="shared" si="1"/>
        <v>15</v>
      </c>
      <c r="AB28" s="473">
        <f t="shared" si="1"/>
        <v>16</v>
      </c>
      <c r="AC28" s="473">
        <f t="shared" si="1"/>
        <v>17</v>
      </c>
      <c r="AD28" s="473">
        <f t="shared" si="1"/>
        <v>18</v>
      </c>
      <c r="AE28" s="473">
        <f t="shared" si="1"/>
        <v>19</v>
      </c>
      <c r="AF28" s="473">
        <f t="shared" si="1"/>
        <v>20</v>
      </c>
      <c r="AG28" s="473">
        <f t="shared" si="1"/>
        <v>21</v>
      </c>
      <c r="AH28" s="473">
        <f t="shared" si="1"/>
        <v>22</v>
      </c>
      <c r="AI28" s="473">
        <f t="shared" si="1"/>
        <v>23</v>
      </c>
      <c r="AJ28" s="473">
        <f t="shared" si="1"/>
        <v>24</v>
      </c>
      <c r="AK28" s="473">
        <f t="shared" si="1"/>
        <v>25</v>
      </c>
      <c r="AL28" s="473">
        <f t="shared" si="1"/>
        <v>26</v>
      </c>
      <c r="AM28" s="473">
        <f t="shared" si="1"/>
        <v>27</v>
      </c>
      <c r="AN28" s="473">
        <f t="shared" si="1"/>
        <v>28</v>
      </c>
      <c r="AO28" s="473">
        <f t="shared" si="1"/>
        <v>29</v>
      </c>
      <c r="AP28" s="473">
        <f t="shared" si="1"/>
        <v>30</v>
      </c>
    </row>
    <row r="29" spans="1:43" x14ac:dyDescent="0.25">
      <c r="H29" s="468">
        <f>I29-1</f>
        <v>-4</v>
      </c>
      <c r="I29" s="468">
        <f>J29-1</f>
        <v>-3</v>
      </c>
      <c r="J29" s="468">
        <f>K29-1</f>
        <v>-2</v>
      </c>
      <c r="K29" s="468">
        <f>L29-1</f>
        <v>-1</v>
      </c>
      <c r="L29" s="468">
        <f>M29-1</f>
        <v>0</v>
      </c>
      <c r="M29" s="468">
        <f>$D$7-$D$5+1</f>
        <v>1</v>
      </c>
      <c r="N29" s="468">
        <f>M29+1</f>
        <v>2</v>
      </c>
      <c r="O29" s="468">
        <f t="shared" ref="O29:AP29" si="2">N29+1</f>
        <v>3</v>
      </c>
      <c r="P29" s="468">
        <f t="shared" si="2"/>
        <v>4</v>
      </c>
      <c r="Q29" s="468">
        <f t="shared" si="2"/>
        <v>5</v>
      </c>
      <c r="R29" s="468">
        <f t="shared" si="2"/>
        <v>6</v>
      </c>
      <c r="S29" s="468">
        <f t="shared" si="2"/>
        <v>7</v>
      </c>
      <c r="T29" s="468">
        <f t="shared" si="2"/>
        <v>8</v>
      </c>
      <c r="U29" s="468">
        <f t="shared" si="2"/>
        <v>9</v>
      </c>
      <c r="V29" s="468">
        <f t="shared" si="2"/>
        <v>10</v>
      </c>
      <c r="W29" s="468">
        <f t="shared" si="2"/>
        <v>11</v>
      </c>
      <c r="X29" s="468">
        <f t="shared" si="2"/>
        <v>12</v>
      </c>
      <c r="Y29" s="468">
        <f t="shared" si="2"/>
        <v>13</v>
      </c>
      <c r="Z29" s="468">
        <f t="shared" si="2"/>
        <v>14</v>
      </c>
      <c r="AA29" s="468">
        <f t="shared" si="2"/>
        <v>15</v>
      </c>
      <c r="AB29" s="468">
        <f t="shared" si="2"/>
        <v>16</v>
      </c>
      <c r="AC29" s="468">
        <f t="shared" si="2"/>
        <v>17</v>
      </c>
      <c r="AD29" s="468">
        <f t="shared" si="2"/>
        <v>18</v>
      </c>
      <c r="AE29" s="468">
        <f t="shared" si="2"/>
        <v>19</v>
      </c>
      <c r="AF29" s="468">
        <f t="shared" si="2"/>
        <v>20</v>
      </c>
      <c r="AG29" s="468">
        <f t="shared" si="2"/>
        <v>21</v>
      </c>
      <c r="AH29" s="468">
        <f t="shared" si="2"/>
        <v>22</v>
      </c>
      <c r="AI29" s="468">
        <f t="shared" si="2"/>
        <v>23</v>
      </c>
      <c r="AJ29" s="468">
        <f t="shared" si="2"/>
        <v>24</v>
      </c>
      <c r="AK29" s="468">
        <f t="shared" si="2"/>
        <v>25</v>
      </c>
      <c r="AL29" s="468">
        <f t="shared" si="2"/>
        <v>26</v>
      </c>
      <c r="AM29" s="468">
        <f t="shared" si="2"/>
        <v>27</v>
      </c>
      <c r="AN29" s="468">
        <f t="shared" si="2"/>
        <v>28</v>
      </c>
      <c r="AO29" s="468">
        <f t="shared" si="2"/>
        <v>29</v>
      </c>
      <c r="AP29" s="468">
        <f t="shared" si="2"/>
        <v>30</v>
      </c>
      <c r="AQ29" s="436"/>
    </row>
    <row r="30" spans="1:43" x14ac:dyDescent="0.25">
      <c r="G30" s="437" t="s">
        <v>136</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36"/>
    </row>
    <row r="31" spans="1:43" x14ac:dyDescent="0.25">
      <c r="G31" s="437" t="s">
        <v>246</v>
      </c>
      <c r="H31" s="435"/>
      <c r="I31" s="435"/>
      <c r="J31" s="435"/>
      <c r="K31" s="435"/>
      <c r="L31" s="435"/>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44"/>
    </row>
    <row r="32" spans="1:43" x14ac:dyDescent="0.25">
      <c r="G32" s="438" t="s">
        <v>247</v>
      </c>
      <c r="H32" s="439"/>
      <c r="I32" s="439"/>
      <c r="J32" s="435"/>
      <c r="K32" s="435"/>
      <c r="L32" s="435"/>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44"/>
    </row>
    <row r="33" spans="3:43" x14ac:dyDescent="0.25">
      <c r="G33" s="440" t="s">
        <v>55</v>
      </c>
      <c r="H33" s="441"/>
      <c r="I33" s="441"/>
      <c r="J33" s="442"/>
      <c r="K33" s="442"/>
      <c r="L33" s="442"/>
      <c r="M33" s="458" t="s">
        <v>65</v>
      </c>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4"/>
    </row>
    <row r="34" spans="3:43" ht="15" customHeight="1" x14ac:dyDescent="0.25">
      <c r="C34" s="491" t="s">
        <v>248</v>
      </c>
      <c r="D34" s="491"/>
      <c r="E34" s="491"/>
      <c r="G34" s="448" t="s">
        <v>47</v>
      </c>
      <c r="H34" s="469">
        <f>I34-1</f>
        <v>2020</v>
      </c>
      <c r="I34" s="469">
        <f>J34-1</f>
        <v>2021</v>
      </c>
      <c r="J34" s="469">
        <f>K34-1</f>
        <v>2022</v>
      </c>
      <c r="K34" s="469">
        <f>L34-1</f>
        <v>2023</v>
      </c>
      <c r="L34" s="469">
        <f>M34-1</f>
        <v>2024</v>
      </c>
      <c r="M34" s="470">
        <f>G12</f>
        <v>2025</v>
      </c>
      <c r="N34" s="469">
        <f>M34+1</f>
        <v>2026</v>
      </c>
      <c r="O34" s="469">
        <f t="shared" ref="O34:AP34" si="3">N34+1</f>
        <v>2027</v>
      </c>
      <c r="P34" s="469">
        <f t="shared" si="3"/>
        <v>2028</v>
      </c>
      <c r="Q34" s="469">
        <f t="shared" si="3"/>
        <v>2029</v>
      </c>
      <c r="R34" s="469">
        <f t="shared" si="3"/>
        <v>2030</v>
      </c>
      <c r="S34" s="469">
        <f t="shared" si="3"/>
        <v>2031</v>
      </c>
      <c r="T34" s="469">
        <f t="shared" si="3"/>
        <v>2032</v>
      </c>
      <c r="U34" s="469">
        <f t="shared" si="3"/>
        <v>2033</v>
      </c>
      <c r="V34" s="469">
        <f t="shared" si="3"/>
        <v>2034</v>
      </c>
      <c r="W34" s="469">
        <f t="shared" si="3"/>
        <v>2035</v>
      </c>
      <c r="X34" s="469">
        <f t="shared" si="3"/>
        <v>2036</v>
      </c>
      <c r="Y34" s="469">
        <f t="shared" si="3"/>
        <v>2037</v>
      </c>
      <c r="Z34" s="469">
        <f t="shared" si="3"/>
        <v>2038</v>
      </c>
      <c r="AA34" s="469">
        <f t="shared" si="3"/>
        <v>2039</v>
      </c>
      <c r="AB34" s="469">
        <f t="shared" si="3"/>
        <v>2040</v>
      </c>
      <c r="AC34" s="469">
        <f t="shared" si="3"/>
        <v>2041</v>
      </c>
      <c r="AD34" s="469">
        <f t="shared" si="3"/>
        <v>2042</v>
      </c>
      <c r="AE34" s="469">
        <f t="shared" si="3"/>
        <v>2043</v>
      </c>
      <c r="AF34" s="469">
        <f t="shared" si="3"/>
        <v>2044</v>
      </c>
      <c r="AG34" s="469">
        <f t="shared" si="3"/>
        <v>2045</v>
      </c>
      <c r="AH34" s="469">
        <f t="shared" si="3"/>
        <v>2046</v>
      </c>
      <c r="AI34" s="469">
        <f t="shared" si="3"/>
        <v>2047</v>
      </c>
      <c r="AJ34" s="469">
        <f t="shared" si="3"/>
        <v>2048</v>
      </c>
      <c r="AK34" s="469">
        <f t="shared" si="3"/>
        <v>2049</v>
      </c>
      <c r="AL34" s="469">
        <f t="shared" si="3"/>
        <v>2050</v>
      </c>
      <c r="AM34" s="469">
        <f t="shared" si="3"/>
        <v>2051</v>
      </c>
      <c r="AN34" s="469">
        <f t="shared" si="3"/>
        <v>2052</v>
      </c>
      <c r="AO34" s="469">
        <f t="shared" si="3"/>
        <v>2053</v>
      </c>
      <c r="AP34" s="469">
        <f t="shared" si="3"/>
        <v>2054</v>
      </c>
      <c r="AQ34" s="444"/>
    </row>
    <row r="35" spans="3:43" ht="101.25" x14ac:dyDescent="0.25">
      <c r="C35" s="491"/>
      <c r="D35" s="491"/>
      <c r="E35" s="491"/>
      <c r="G35" s="448" t="s">
        <v>56</v>
      </c>
      <c r="H35" s="452"/>
      <c r="I35" s="452"/>
      <c r="J35" s="463"/>
      <c r="K35" s="452"/>
      <c r="L35" s="456">
        <v>121.13</v>
      </c>
      <c r="M35" s="458">
        <f>L35*(1+M36)</f>
        <v>123.91598999999998</v>
      </c>
      <c r="N35" s="457">
        <f>M35*(1+N36)</f>
        <v>126.39430979999999</v>
      </c>
      <c r="O35" s="457">
        <f t="shared" ref="O35:AP35" si="4">N35*(1+O36)</f>
        <v>128.922195996</v>
      </c>
      <c r="P35" s="457">
        <f t="shared" si="4"/>
        <v>131.50063991592</v>
      </c>
      <c r="Q35" s="457">
        <f t="shared" si="4"/>
        <v>134.13065271423841</v>
      </c>
      <c r="R35" s="457">
        <f t="shared" si="4"/>
        <v>136.81326576852317</v>
      </c>
      <c r="S35" s="457">
        <f t="shared" si="4"/>
        <v>139.54953108389364</v>
      </c>
      <c r="T35" s="457">
        <f t="shared" si="4"/>
        <v>142.34052170557152</v>
      </c>
      <c r="U35" s="457">
        <f t="shared" si="4"/>
        <v>145.18733213968295</v>
      </c>
      <c r="V35" s="457">
        <f t="shared" si="4"/>
        <v>148.09107878247661</v>
      </c>
      <c r="W35" s="457">
        <f t="shared" si="4"/>
        <v>151.05290035812615</v>
      </c>
      <c r="X35" s="457">
        <f t="shared" si="4"/>
        <v>154.07395836528869</v>
      </c>
      <c r="Y35" s="457">
        <f t="shared" si="4"/>
        <v>157.15543753259448</v>
      </c>
      <c r="Z35" s="457">
        <f t="shared" si="4"/>
        <v>160.29854628324637</v>
      </c>
      <c r="AA35" s="457">
        <f t="shared" si="4"/>
        <v>163.5045172089113</v>
      </c>
      <c r="AB35" s="457">
        <f t="shared" si="4"/>
        <v>166.77460755308954</v>
      </c>
      <c r="AC35" s="457">
        <f t="shared" si="4"/>
        <v>170.11009970415134</v>
      </c>
      <c r="AD35" s="457">
        <f t="shared" si="4"/>
        <v>173.51230169823438</v>
      </c>
      <c r="AE35" s="457">
        <f t="shared" si="4"/>
        <v>176.98254773219907</v>
      </c>
      <c r="AF35" s="457">
        <f t="shared" si="4"/>
        <v>180.52219868684304</v>
      </c>
      <c r="AG35" s="457">
        <f t="shared" si="4"/>
        <v>184.1326426605799</v>
      </c>
      <c r="AH35" s="457">
        <f t="shared" si="4"/>
        <v>187.81529551379151</v>
      </c>
      <c r="AI35" s="457">
        <f t="shared" si="4"/>
        <v>191.57160142406735</v>
      </c>
      <c r="AJ35" s="457">
        <f t="shared" si="4"/>
        <v>195.4030334525487</v>
      </c>
      <c r="AK35" s="457">
        <f t="shared" si="4"/>
        <v>199.31109412159967</v>
      </c>
      <c r="AL35" s="457">
        <f t="shared" si="4"/>
        <v>203.29731600403167</v>
      </c>
      <c r="AM35" s="457">
        <f t="shared" si="4"/>
        <v>207.3632623241123</v>
      </c>
      <c r="AN35" s="457">
        <f t="shared" si="4"/>
        <v>211.51052757059455</v>
      </c>
      <c r="AO35" s="457">
        <f t="shared" si="4"/>
        <v>215.74073812200643</v>
      </c>
      <c r="AP35" s="457">
        <f t="shared" si="4"/>
        <v>220.05555288444657</v>
      </c>
      <c r="AQ35" s="444"/>
    </row>
    <row r="36" spans="3:43" ht="45" x14ac:dyDescent="0.25">
      <c r="C36" s="491"/>
      <c r="D36" s="491"/>
      <c r="E36" s="491"/>
      <c r="G36" s="448" t="s">
        <v>57</v>
      </c>
      <c r="H36" s="460"/>
      <c r="I36" s="460" t="str">
        <f t="shared" ref="I36:L36" si="5">IFERROR(+ROUND(((I35/H35)-1),4),"")</f>
        <v/>
      </c>
      <c r="J36" s="464" t="str">
        <f t="shared" si="5"/>
        <v/>
      </c>
      <c r="K36" s="460" t="str">
        <f t="shared" si="5"/>
        <v/>
      </c>
      <c r="L36" s="460" t="str">
        <f t="shared" si="5"/>
        <v/>
      </c>
      <c r="M36" s="459">
        <v>2.3E-2</v>
      </c>
      <c r="N36" s="460">
        <v>0.02</v>
      </c>
      <c r="O36" s="460">
        <v>0.02</v>
      </c>
      <c r="P36" s="460">
        <v>0.02</v>
      </c>
      <c r="Q36" s="460">
        <v>0.02</v>
      </c>
      <c r="R36" s="460">
        <v>0.02</v>
      </c>
      <c r="S36" s="460">
        <v>0.02</v>
      </c>
      <c r="T36" s="460">
        <v>0.02</v>
      </c>
      <c r="U36" s="460">
        <v>0.02</v>
      </c>
      <c r="V36" s="460">
        <v>0.02</v>
      </c>
      <c r="W36" s="460">
        <v>0.02</v>
      </c>
      <c r="X36" s="460">
        <v>0.02</v>
      </c>
      <c r="Y36" s="460">
        <v>0.02</v>
      </c>
      <c r="Z36" s="460">
        <v>0.02</v>
      </c>
      <c r="AA36" s="460">
        <v>0.02</v>
      </c>
      <c r="AB36" s="460">
        <v>0.02</v>
      </c>
      <c r="AC36" s="460">
        <v>0.02</v>
      </c>
      <c r="AD36" s="460">
        <v>0.02</v>
      </c>
      <c r="AE36" s="460">
        <v>0.02</v>
      </c>
      <c r="AF36" s="460">
        <v>0.02</v>
      </c>
      <c r="AG36" s="460">
        <v>0.02</v>
      </c>
      <c r="AH36" s="460">
        <v>0.02</v>
      </c>
      <c r="AI36" s="460">
        <v>0.02</v>
      </c>
      <c r="AJ36" s="460">
        <v>0.02</v>
      </c>
      <c r="AK36" s="460">
        <v>0.02</v>
      </c>
      <c r="AL36" s="460">
        <v>0.02</v>
      </c>
      <c r="AM36" s="460">
        <v>0.02</v>
      </c>
      <c r="AN36" s="460">
        <v>0.02</v>
      </c>
      <c r="AO36" s="460">
        <v>0.02</v>
      </c>
      <c r="AP36" s="460">
        <v>0.02</v>
      </c>
      <c r="AQ36" s="444"/>
    </row>
    <row r="37" spans="3:43" ht="33.75" x14ac:dyDescent="0.25">
      <c r="C37" s="491"/>
      <c r="D37" s="491"/>
      <c r="E37" s="491"/>
      <c r="G37" s="448" t="s">
        <v>58</v>
      </c>
      <c r="H37" s="460" t="str">
        <f>IFERROR(1*(1+I36)*(1+J36)*(1+K36)*(1+L36)*(1+M36),"")</f>
        <v/>
      </c>
      <c r="I37" s="462" t="str">
        <f>IFERROR(1*(1+J36)*(1+K36)*(1+L36)*(1+M36),"")</f>
        <v/>
      </c>
      <c r="J37" s="465" t="str">
        <f>IFERROR(1*(1+K36)*(1+L36)*(1+M36),"")</f>
        <v/>
      </c>
      <c r="K37" s="462" t="str">
        <f>IFERROR(1*(1+L36)*(1+M36),"")</f>
        <v/>
      </c>
      <c r="L37" s="462">
        <f>IFERROR(1*(1+M36),"")</f>
        <v>1.0229999999999999</v>
      </c>
      <c r="M37" s="467">
        <v>1</v>
      </c>
      <c r="N37" s="461">
        <f>IFERROR(1/(1+N36),"")</f>
        <v>0.98039215686274506</v>
      </c>
      <c r="O37" s="461">
        <f>IFERROR(1/((1+O36)*(1+N36)),"")</f>
        <v>0.96116878123798544</v>
      </c>
      <c r="P37" s="461">
        <f>IFERROR(1/((1+P36)*(1+O36)*(1+N36)),"")</f>
        <v>0.94232233454704462</v>
      </c>
      <c r="Q37" s="461">
        <f>IFERROR(1/((1+Q36)*(1+P36)*(1+O36)*(1+N36)),"")</f>
        <v>0.9238454260265142</v>
      </c>
      <c r="R37" s="461">
        <f>IFERROR(1/((1+R36)*(1+Q36)*(1+P36)*(1+O36)*(1+N36)),"")</f>
        <v>0.90573080982991594</v>
      </c>
      <c r="S37" s="461">
        <f>IFERROR(1/((1+S36)*(1+R36)*(1+Q36)*(1+P36)*(1+O36)*(1+N36)),"")</f>
        <v>0.88797138218619198</v>
      </c>
      <c r="T37" s="461">
        <f>IFERROR(1/((1+T36)*(1+S36)*(1+R36)*(1+Q36)*(1+P36)*(1+O36)*(1+N36)),"")</f>
        <v>0.87056017861391377</v>
      </c>
      <c r="U37" s="461">
        <f>IFERROR(1/((1+U36)*(1+T36)*(1+S36)*(1+R36)*(1+Q36)*(1+P36)*(1+O36)*(1+N36)),"")</f>
        <v>0.8534903711901114</v>
      </c>
      <c r="V37" s="461">
        <f>IFERROR(1/((1+V36)*(1+U36)*(1+T36)*(1+S36)*(1+R36)*(1+Q36)*(1+P36)*(1+O36)*(1+N36)),"")</f>
        <v>0.83675526587265825</v>
      </c>
      <c r="W37" s="461">
        <f>IFERROR(1/((1+W36)*(1+V36)*(1+U36)*(1+T36)*(1+S36)*(1+R36)*(1+Q36)*(1+P36)*(1+O36)*(1+N36)),"")</f>
        <v>0.82034829987515512</v>
      </c>
      <c r="X37" s="461">
        <f>IFERROR(1/((1+X36)*(1+W36)*(1+V36)*(1+U36)*(1+T36)*(1+S36)*(1+R36)*(1+Q36)*(1+P36)*(1+O36)*(1+N36)),"")</f>
        <v>0.80426303909328933</v>
      </c>
      <c r="Y37" s="461">
        <f>IFERROR(1/((1+Y36)*(1+X36)*(1+W36)*(1+V36)*(1+U36)*(1+T36)*(1+S36)*(1+R36)*(1+Q36)*(1+P36)*(1+O36)*(1+N36)),"")</f>
        <v>0.78849317558165621</v>
      </c>
      <c r="Z37" s="461">
        <f>IFERROR(1/((1+Z36)*(1+Y36)*(1+X36)*(1+W36)*(1+V36)*(1+U36)*(1+T36)*(1+S36)*(1+R36)*(1+Q36)*(1+P36)*(1+O36)*(1+N36)),"")</f>
        <v>0.77303252508005516</v>
      </c>
      <c r="AA37" s="461">
        <f>IFERROR(1/((1+AA36)*(1+Z36)*(1+Y36)*(1+X36)*(1+W36)*(1+V36)*(1+U36)*(1+T36)*(1+S36)*(1+R36)*(1+Q36)*(1+P36)*(1+O36)*(1+N36)),"")</f>
        <v>0.75787502458828937</v>
      </c>
      <c r="AB37" s="461">
        <f>IFERROR(1/((1+AB36)*(1+AA36)*(1+Z36)*(1+Y36)*(1+X36)*(1+W36)*(1+V36)*(1+U36)*(1+T36)*(1+S36)*(1+R36)*(1+Q36)*(1+P36)*(1+O36)*(1+N36)),"")</f>
        <v>0.74301472998851892</v>
      </c>
      <c r="AC37" s="461">
        <f>IFERROR(1/((1+AC36)*(1+AB36)*(1+AA36)*(1+Z36)*(1+Y36)*(1+X36)*(1+W36)*(1+V36)*(1+U36)*(1+T36)*(1+S36)*(1+R36)*(1+Q36)*(1+P36)*(1+O36)*(1+N36)),"")</f>
        <v>0.72844581371423422</v>
      </c>
      <c r="AD37" s="461">
        <f>IFERROR(1/((1+AD36)*(1+AC36)*(1+AB36)*(1+AA36)*(1+Z36)*(1+Y36)*(1+X36)*(1+W36)*(1+V36)*(1+U36)*(1+T36)*(1+S36)*(1+R36)*(1+Q36)*(1+P36)*(1+O36)*(1+N36)),"")</f>
        <v>0.71416256246493548</v>
      </c>
      <c r="AE37" s="461">
        <f>IFERROR(1/((1+AE36)*(1+AD36)*(1+AC36)*(1+AB36)*(1+AA36)*(1+Z36)*(1+Y36)*(1+X36)*(1+W36)*(1+V36)*(1+U36)*(1+T36)*(1+S36)*(1+R36)*(1+Q36)*(1+P36)*(1+O36)*(1+N36)),"")</f>
        <v>0.70015937496562297</v>
      </c>
      <c r="AF37" s="461">
        <f>IFERROR(1/((1+AF36)*(1+AE36)*(1+AD36)*(1+AC36)*(1+AB36)*(1+AA36)*(1+Z36)*(1+Y36)*(1+X36)*(1+W36)*(1+V36)*(1+U36)*(1+T36)*(1+S36)*(1+R36)*(1+Q36)*(1+P36)*(1+O36)*(1+N36)),"")</f>
        <v>0.68643075977021861</v>
      </c>
      <c r="AG37" s="461">
        <f>IFERROR(1/((1+AG36)*(1+AF36)*(1+AE36)*(1+AD36)*(1+AC36)*(1+AB36)*(1+AA36)*(1+Z36)*(1+Y36)*(1+X36)*(1+W36)*(1+V36)*(1+U36)*(1+T36)*(1+S36)*(1+R36)*(1+Q36)*(1+P36)*(1+O36)*(1+N36)),"")</f>
        <v>0.67297133310805746</v>
      </c>
      <c r="AH37" s="461">
        <f>IFERROR(1/((1+AH36)*(1+AG36)*(1+AF36)*(1+AE36)*(1+AD36)*(1+AC36)*(1+AB36)*(1+AA36)*(1+Z36)*(1+Y36)*(1+X36)*(1+W36)*(1+V36)*(1+U36)*(1+T36)*(1+S36)*(1+R36)*(1+Q36)*(1+P36)*(1+O36)*(1+N36)),"")</f>
        <v>0.65977581677260533</v>
      </c>
      <c r="AI37" s="461">
        <f>IFERROR(1/((1+AI36)*(1+AH36)*(1+AG36)*(1+AF36)*(1+AE36)*(1+AD36)*(1+AC36)*(1+AB36)*(1+AA36)*(1+Z36)*(1+Y36)*(1+X36)*(1+W36)*(1+V36)*(1+U36)*(1+T36)*(1+S36)*(1+R36)*(1+Q36)*(1+P36)*(1+O36)*(1+N36)),"")</f>
        <v>0.64683903605157378</v>
      </c>
      <c r="AJ37" s="461">
        <f>IFERROR(1/((1+AJ36)*(1+AI36)*(1+AH36)*(1+AG36)*(1+AF36)*(1+AE36)*(1+AD36)*(1+AC36)*(1+AB36)*(1+AA36)*(1+Z36)*(1+Y36)*(1+X36)*(1+W36)*(1+V36)*(1+U36)*(1+T36)*(1+S36)*(1+R36)*(1+Q36)*(1+P36)*(1+O36)*(1+N36)),"")</f>
        <v>0.63415591769762136</v>
      </c>
      <c r="AK37" s="461">
        <f>IFERROR(1/((1+AK36)*(1+AJ36)*(1+AI36)*(1+AH36)*(1+AG36)*(1+AF36)*(1+AE36)*(1+AD36)*(1+AC36)*(1+AB36)*(1+AA36)*(1+Z36)*(1+Y36)*(1+X36)*(1+W36)*(1+V36)*(1+U36)*(1+T36)*(1+S36)*(1+R36)*(1+Q36)*(1+P36)*(1+O36)*(1+N36)),"")</f>
        <v>0.62172148793884452</v>
      </c>
      <c r="AL37" s="461">
        <f>IFERROR(1/((1+AL36)*(1+AK36)*(1+AJ36)*(1+AI36)*(1+AH36)*(1+AG36)*(1+AF36)*(1+AE36)*(1+AD36)*(1+AC36)*(1+AB36)*(1+AA36)*(1+Z36)*(1+Y36)*(1+X36)*(1+W36)*(1+V36)*(1+U36)*(1+T36)*(1+S36)*(1+R36)*(1+Q36)*(1+P36)*(1+O36)*(1+N36)),"")</f>
        <v>0.60953087052827892</v>
      </c>
      <c r="AM37" s="461">
        <f>IFERROR(1/((1+AM36)*(1+AL36)*(1+AK36)*(1+AJ36)*(1+AI36)*(1+AH36)*(1+AG36)*(1+AF36)*(1+AE36)*(1+AD36)*(1+AC36)*(1+AB36)*(1+AA36)*(1+Z36)*(1+Y36)*(1+X36)*(1+W36)*(1+V36)*(1+U36)*(1+T36)*(1+S36)*(1+R36)*(1+Q36)*(1+P36)*(1+O36)*(1+N36)),"")</f>
        <v>0.59757928483164602</v>
      </c>
      <c r="AN37" s="461">
        <f t="shared" ref="AN37" si="6">IFERROR(1/((1+AN36)*(1+AM36)*(1+AL36)*(1+AK36)*(1+AJ36)*(1+AI36)*(1+AH36)*(1+AG36)*(1+AF36)*(1+AE36)*(1+AD36)*(1+AC36)*(1+AB36)*(1+AA36)*(1+Z36)*(1+Y36)*(1+X36)*(1+W36)*(1+V36)*(1+U36)*(1+T36)*(1+S36)*(1+R36)*(1+Q36)*(1+P36)),"")</f>
        <v>0.60953087052827892</v>
      </c>
      <c r="AO37" s="461">
        <f t="shared" ref="AO37" si="7">IFERROR(1/((1+AO36)*(1+AN36)*(1+AM36)*(1+AL36)*(1+AK36)*(1+AJ36)*(1+AI36)*(1+AH36)*(1+AG36)*(1+AF36)*(1+AE36)*(1+AD36)*(1+AC36)*(1+AB36)*(1+AA36)*(1+Z36)*(1+Y36)*(1+X36)*(1+W36)*(1+V36)*(1+U36)*(1+T36)*(1+S36)*(1+R36)*(1+Q36)*(1+P36)),"")</f>
        <v>0.59757928483164602</v>
      </c>
      <c r="AP37" s="461">
        <f t="shared" ref="AP37" si="8">IFERROR(1/((1+AP36)*(1+AO36)*(1+AN36)*(1+AM36)*(1+AL36)*(1+AK36)*(1+AJ36)*(1+AI36)*(1+AH36)*(1+AG36)*(1+AF36)*(1+AE36)*(1+AD36)*(1+AC36)*(1+AB36)*(1+AA36)*(1+Z36)*(1+Y36)*(1+X36)*(1+W36)*(1+V36)*(1+U36)*(1+T36)*(1+S36)*(1+R36)),"")</f>
        <v>0.60953087052827892</v>
      </c>
      <c r="AQ37" s="444"/>
    </row>
    <row r="38" spans="3:43" x14ac:dyDescent="0.25">
      <c r="G38" s="445"/>
      <c r="H38" s="445"/>
      <c r="I38" s="445"/>
      <c r="J38" s="445"/>
      <c r="K38" s="445"/>
      <c r="L38" s="445"/>
      <c r="M38" s="87"/>
      <c r="N38" s="447"/>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86"/>
    </row>
  </sheetData>
  <sheetProtection formatCells="0" formatColumns="0" formatRows="0"/>
  <mergeCells count="58">
    <mergeCell ref="E23:F23"/>
    <mergeCell ref="G23:I23"/>
    <mergeCell ref="C16:D16"/>
    <mergeCell ref="E16:F16"/>
    <mergeCell ref="G16:I16"/>
    <mergeCell ref="C17:D17"/>
    <mergeCell ref="E17:F17"/>
    <mergeCell ref="G17:I17"/>
    <mergeCell ref="C22:D22"/>
    <mergeCell ref="C23:D23"/>
    <mergeCell ref="C19:D19"/>
    <mergeCell ref="E19:I19"/>
    <mergeCell ref="C21:D21"/>
    <mergeCell ref="E22:F22"/>
    <mergeCell ref="G22:I22"/>
    <mergeCell ref="G20:I20"/>
    <mergeCell ref="G21:I21"/>
    <mergeCell ref="J17:O17"/>
    <mergeCell ref="E21:F21"/>
    <mergeCell ref="E20:F20"/>
    <mergeCell ref="A3:P3"/>
    <mergeCell ref="C9:O9"/>
    <mergeCell ref="C10:D10"/>
    <mergeCell ref="E10:I10"/>
    <mergeCell ref="J10:O10"/>
    <mergeCell ref="J15:O15"/>
    <mergeCell ref="J14:O14"/>
    <mergeCell ref="E14:F14"/>
    <mergeCell ref="G14:I14"/>
    <mergeCell ref="C11:D11"/>
    <mergeCell ref="J11:O11"/>
    <mergeCell ref="C12:D12"/>
    <mergeCell ref="J12:O12"/>
    <mergeCell ref="E11:F11"/>
    <mergeCell ref="G11:I11"/>
    <mergeCell ref="E12:F12"/>
    <mergeCell ref="G12:I12"/>
    <mergeCell ref="C13:D13"/>
    <mergeCell ref="E13:F13"/>
    <mergeCell ref="G13:I13"/>
    <mergeCell ref="J13:O13"/>
    <mergeCell ref="J23:O23"/>
    <mergeCell ref="J22:O22"/>
    <mergeCell ref="C18:D18"/>
    <mergeCell ref="E18:I18"/>
    <mergeCell ref="J18:O18"/>
    <mergeCell ref="C20:D20"/>
    <mergeCell ref="J20:O20"/>
    <mergeCell ref="J21:O21"/>
    <mergeCell ref="C15:D15"/>
    <mergeCell ref="E15:F15"/>
    <mergeCell ref="G15:I15"/>
    <mergeCell ref="C14:D14"/>
    <mergeCell ref="C34:E37"/>
    <mergeCell ref="C27:G28"/>
    <mergeCell ref="C24:D24"/>
    <mergeCell ref="G24:K24"/>
    <mergeCell ref="L24:Q24"/>
  </mergeCells>
  <hyperlinks>
    <hyperlink ref="G32" r:id="rId1" xr:uid="{A4532B8C-F6D1-4DFE-B451-81DFA9C2AFB9}"/>
    <hyperlink ref="G31" r:id="rId2" xr:uid="{9E09C057-FBB3-4DD3-AC0D-FCE429D71E78}"/>
    <hyperlink ref="G30" r:id="rId3" xr:uid="{07F3E6D3-6D3F-4BF7-9558-A55FD99353E9}"/>
  </hyperlinks>
  <pageMargins left="0.7" right="0.7" top="0.75" bottom="0.75" header="0.3" footer="0.3"/>
  <pageSetup paperSize="9" scale="45" orientation="landscape" r:id="rId4"/>
  <headerFooter>
    <oddFooter>&amp;L&amp;6ESTUDO DE VIABILIDADE FINANCEIRA
&amp;K0070C0Código da Operação - Designação da Operação: ACORES-01-0247-FEDER-000031 - Parque Tecnológico de São Miguel
Designação do Beneficiário:  Direção Regional da Ciência e Tecnologia</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8DE18-EB07-4A2E-AEB9-D20C52B9B508}">
  <sheetPr>
    <pageSetUpPr fitToPage="1"/>
  </sheetPr>
  <dimension ref="A1:AJ55"/>
  <sheetViews>
    <sheetView showGridLines="0" topLeftCell="A35" zoomScaleNormal="100" workbookViewId="0">
      <selection activeCell="C6" sqref="C6:N6"/>
    </sheetView>
  </sheetViews>
  <sheetFormatPr defaultRowHeight="15" x14ac:dyDescent="0.25"/>
  <cols>
    <col min="1" max="1" width="12.28515625" style="2" customWidth="1"/>
    <col min="2" max="2" width="3.85546875" style="2" customWidth="1"/>
    <col min="3" max="3" width="6.28515625" style="23" customWidth="1"/>
    <col min="4" max="4" width="37.5703125" style="2" customWidth="1"/>
    <col min="5" max="5" width="18.5703125" style="2" customWidth="1"/>
    <col min="6" max="6" width="18.7109375" style="2" customWidth="1"/>
    <col min="7" max="14" width="18.5703125" style="2" customWidth="1"/>
    <col min="15" max="236" width="9.140625" style="2"/>
    <col min="237" max="237" width="4" style="2" customWidth="1"/>
    <col min="238" max="238" width="6.28515625" style="2" customWidth="1"/>
    <col min="239" max="239" width="37.5703125" style="2" customWidth="1"/>
    <col min="240" max="240" width="11.42578125" style="2" customWidth="1"/>
    <col min="241" max="241" width="11.42578125" style="2" bestFit="1" customWidth="1"/>
    <col min="242" max="242" width="20" style="2" customWidth="1"/>
    <col min="243" max="243" width="18.7109375" style="2" customWidth="1"/>
    <col min="244" max="244" width="14" style="2" bestFit="1" customWidth="1"/>
    <col min="245" max="245" width="14.42578125" style="2" bestFit="1" customWidth="1"/>
    <col min="246" max="256" width="9.140625" style="2"/>
    <col min="257" max="257" width="4.28515625" style="2" customWidth="1"/>
    <col min="258" max="258" width="37.7109375" style="2" customWidth="1"/>
    <col min="259" max="259" width="16.85546875" style="2" customWidth="1"/>
    <col min="260" max="260" width="17.28515625" style="2" customWidth="1"/>
    <col min="261" max="261" width="54.28515625" style="2" customWidth="1"/>
    <col min="262" max="262" width="26.7109375" style="2" customWidth="1"/>
    <col min="263" max="492" width="9.140625" style="2"/>
    <col min="493" max="493" width="4" style="2" customWidth="1"/>
    <col min="494" max="494" width="6.28515625" style="2" customWidth="1"/>
    <col min="495" max="495" width="37.5703125" style="2" customWidth="1"/>
    <col min="496" max="496" width="11.42578125" style="2" customWidth="1"/>
    <col min="497" max="497" width="11.42578125" style="2" bestFit="1" customWidth="1"/>
    <col min="498" max="498" width="20" style="2" customWidth="1"/>
    <col min="499" max="499" width="18.7109375" style="2" customWidth="1"/>
    <col min="500" max="500" width="14" style="2" bestFit="1" customWidth="1"/>
    <col min="501" max="501" width="14.42578125" style="2" bestFit="1" customWidth="1"/>
    <col min="502" max="512" width="9.140625" style="2"/>
    <col min="513" max="513" width="4.28515625" style="2" customWidth="1"/>
    <col min="514" max="514" width="37.7109375" style="2" customWidth="1"/>
    <col min="515" max="515" width="16.85546875" style="2" customWidth="1"/>
    <col min="516" max="516" width="17.28515625" style="2" customWidth="1"/>
    <col min="517" max="517" width="54.28515625" style="2" customWidth="1"/>
    <col min="518" max="518" width="26.7109375" style="2" customWidth="1"/>
    <col min="519" max="748" width="9.140625" style="2"/>
    <col min="749" max="749" width="4" style="2" customWidth="1"/>
    <col min="750" max="750" width="6.28515625" style="2" customWidth="1"/>
    <col min="751" max="751" width="37.5703125" style="2" customWidth="1"/>
    <col min="752" max="752" width="11.42578125" style="2" customWidth="1"/>
    <col min="753" max="753" width="11.42578125" style="2" bestFit="1" customWidth="1"/>
    <col min="754" max="754" width="20" style="2" customWidth="1"/>
    <col min="755" max="755" width="18.7109375" style="2" customWidth="1"/>
    <col min="756" max="756" width="14" style="2" bestFit="1" customWidth="1"/>
    <col min="757" max="757" width="14.42578125" style="2" bestFit="1" customWidth="1"/>
    <col min="758" max="768" width="9.140625" style="2"/>
    <col min="769" max="769" width="4.28515625" style="2" customWidth="1"/>
    <col min="770" max="770" width="37.7109375" style="2" customWidth="1"/>
    <col min="771" max="771" width="16.85546875" style="2" customWidth="1"/>
    <col min="772" max="772" width="17.28515625" style="2" customWidth="1"/>
    <col min="773" max="773" width="54.28515625" style="2" customWidth="1"/>
    <col min="774" max="774" width="26.7109375" style="2" customWidth="1"/>
    <col min="775" max="1004" width="9.140625" style="2"/>
    <col min="1005" max="1005" width="4" style="2" customWidth="1"/>
    <col min="1006" max="1006" width="6.28515625" style="2" customWidth="1"/>
    <col min="1007" max="1007" width="37.5703125" style="2" customWidth="1"/>
    <col min="1008" max="1008" width="11.42578125" style="2" customWidth="1"/>
    <col min="1009" max="1009" width="11.42578125" style="2" bestFit="1" customWidth="1"/>
    <col min="1010" max="1010" width="20" style="2" customWidth="1"/>
    <col min="1011" max="1011" width="18.7109375" style="2" customWidth="1"/>
    <col min="1012" max="1012" width="14" style="2" bestFit="1" customWidth="1"/>
    <col min="1013" max="1013" width="14.42578125" style="2" bestFit="1" customWidth="1"/>
    <col min="1014" max="1024" width="9.140625" style="2"/>
    <col min="1025" max="1025" width="4.28515625" style="2" customWidth="1"/>
    <col min="1026" max="1026" width="37.7109375" style="2" customWidth="1"/>
    <col min="1027" max="1027" width="16.85546875" style="2" customWidth="1"/>
    <col min="1028" max="1028" width="17.28515625" style="2" customWidth="1"/>
    <col min="1029" max="1029" width="54.28515625" style="2" customWidth="1"/>
    <col min="1030" max="1030" width="26.7109375" style="2" customWidth="1"/>
    <col min="1031" max="1260" width="9.140625" style="2"/>
    <col min="1261" max="1261" width="4" style="2" customWidth="1"/>
    <col min="1262" max="1262" width="6.28515625" style="2" customWidth="1"/>
    <col min="1263" max="1263" width="37.5703125" style="2" customWidth="1"/>
    <col min="1264" max="1264" width="11.42578125" style="2" customWidth="1"/>
    <col min="1265" max="1265" width="11.42578125" style="2" bestFit="1" customWidth="1"/>
    <col min="1266" max="1266" width="20" style="2" customWidth="1"/>
    <col min="1267" max="1267" width="18.7109375" style="2" customWidth="1"/>
    <col min="1268" max="1268" width="14" style="2" bestFit="1" customWidth="1"/>
    <col min="1269" max="1269" width="14.42578125" style="2" bestFit="1" customWidth="1"/>
    <col min="1270" max="1280" width="9.140625" style="2"/>
    <col min="1281" max="1281" width="4.28515625" style="2" customWidth="1"/>
    <col min="1282" max="1282" width="37.7109375" style="2" customWidth="1"/>
    <col min="1283" max="1283" width="16.85546875" style="2" customWidth="1"/>
    <col min="1284" max="1284" width="17.28515625" style="2" customWidth="1"/>
    <col min="1285" max="1285" width="54.28515625" style="2" customWidth="1"/>
    <col min="1286" max="1286" width="26.7109375" style="2" customWidth="1"/>
    <col min="1287" max="1516" width="9.140625" style="2"/>
    <col min="1517" max="1517" width="4" style="2" customWidth="1"/>
    <col min="1518" max="1518" width="6.28515625" style="2" customWidth="1"/>
    <col min="1519" max="1519" width="37.5703125" style="2" customWidth="1"/>
    <col min="1520" max="1520" width="11.42578125" style="2" customWidth="1"/>
    <col min="1521" max="1521" width="11.42578125" style="2" bestFit="1" customWidth="1"/>
    <col min="1522" max="1522" width="20" style="2" customWidth="1"/>
    <col min="1523" max="1523" width="18.7109375" style="2" customWidth="1"/>
    <col min="1524" max="1524" width="14" style="2" bestFit="1" customWidth="1"/>
    <col min="1525" max="1525" width="14.42578125" style="2" bestFit="1" customWidth="1"/>
    <col min="1526" max="1536" width="9.140625" style="2"/>
    <col min="1537" max="1537" width="4.28515625" style="2" customWidth="1"/>
    <col min="1538" max="1538" width="37.7109375" style="2" customWidth="1"/>
    <col min="1539" max="1539" width="16.85546875" style="2" customWidth="1"/>
    <col min="1540" max="1540" width="17.28515625" style="2" customWidth="1"/>
    <col min="1541" max="1541" width="54.28515625" style="2" customWidth="1"/>
    <col min="1542" max="1542" width="26.7109375" style="2" customWidth="1"/>
    <col min="1543" max="1772" width="9.140625" style="2"/>
    <col min="1773" max="1773" width="4" style="2" customWidth="1"/>
    <col min="1774" max="1774" width="6.28515625" style="2" customWidth="1"/>
    <col min="1775" max="1775" width="37.5703125" style="2" customWidth="1"/>
    <col min="1776" max="1776" width="11.42578125" style="2" customWidth="1"/>
    <col min="1777" max="1777" width="11.42578125" style="2" bestFit="1" customWidth="1"/>
    <col min="1778" max="1778" width="20" style="2" customWidth="1"/>
    <col min="1779" max="1779" width="18.7109375" style="2" customWidth="1"/>
    <col min="1780" max="1780" width="14" style="2" bestFit="1" customWidth="1"/>
    <col min="1781" max="1781" width="14.42578125" style="2" bestFit="1" customWidth="1"/>
    <col min="1782" max="1792" width="9.140625" style="2"/>
    <col min="1793" max="1793" width="4.28515625" style="2" customWidth="1"/>
    <col min="1794" max="1794" width="37.7109375" style="2" customWidth="1"/>
    <col min="1795" max="1795" width="16.85546875" style="2" customWidth="1"/>
    <col min="1796" max="1796" width="17.28515625" style="2" customWidth="1"/>
    <col min="1797" max="1797" width="54.28515625" style="2" customWidth="1"/>
    <col min="1798" max="1798" width="26.7109375" style="2" customWidth="1"/>
    <col min="1799" max="2028" width="9.140625" style="2"/>
    <col min="2029" max="2029" width="4" style="2" customWidth="1"/>
    <col min="2030" max="2030" width="6.28515625" style="2" customWidth="1"/>
    <col min="2031" max="2031" width="37.5703125" style="2" customWidth="1"/>
    <col min="2032" max="2032" width="11.42578125" style="2" customWidth="1"/>
    <col min="2033" max="2033" width="11.42578125" style="2" bestFit="1" customWidth="1"/>
    <col min="2034" max="2034" width="20" style="2" customWidth="1"/>
    <col min="2035" max="2035" width="18.7109375" style="2" customWidth="1"/>
    <col min="2036" max="2036" width="14" style="2" bestFit="1" customWidth="1"/>
    <col min="2037" max="2037" width="14.42578125" style="2" bestFit="1" customWidth="1"/>
    <col min="2038" max="2048" width="9.140625" style="2"/>
    <col min="2049" max="2049" width="4.28515625" style="2" customWidth="1"/>
    <col min="2050" max="2050" width="37.7109375" style="2" customWidth="1"/>
    <col min="2051" max="2051" width="16.85546875" style="2" customWidth="1"/>
    <col min="2052" max="2052" width="17.28515625" style="2" customWidth="1"/>
    <col min="2053" max="2053" width="54.28515625" style="2" customWidth="1"/>
    <col min="2054" max="2054" width="26.7109375" style="2" customWidth="1"/>
    <col min="2055" max="2284" width="9.140625" style="2"/>
    <col min="2285" max="2285" width="4" style="2" customWidth="1"/>
    <col min="2286" max="2286" width="6.28515625" style="2" customWidth="1"/>
    <col min="2287" max="2287" width="37.5703125" style="2" customWidth="1"/>
    <col min="2288" max="2288" width="11.42578125" style="2" customWidth="1"/>
    <col min="2289" max="2289" width="11.42578125" style="2" bestFit="1" customWidth="1"/>
    <col min="2290" max="2290" width="20" style="2" customWidth="1"/>
    <col min="2291" max="2291" width="18.7109375" style="2" customWidth="1"/>
    <col min="2292" max="2292" width="14" style="2" bestFit="1" customWidth="1"/>
    <col min="2293" max="2293" width="14.42578125" style="2" bestFit="1" customWidth="1"/>
    <col min="2294" max="2304" width="9.140625" style="2"/>
    <col min="2305" max="2305" width="4.28515625" style="2" customWidth="1"/>
    <col min="2306" max="2306" width="37.7109375" style="2" customWidth="1"/>
    <col min="2307" max="2307" width="16.85546875" style="2" customWidth="1"/>
    <col min="2308" max="2308" width="17.28515625" style="2" customWidth="1"/>
    <col min="2309" max="2309" width="54.28515625" style="2" customWidth="1"/>
    <col min="2310" max="2310" width="26.7109375" style="2" customWidth="1"/>
    <col min="2311" max="2540" width="9.140625" style="2"/>
    <col min="2541" max="2541" width="4" style="2" customWidth="1"/>
    <col min="2542" max="2542" width="6.28515625" style="2" customWidth="1"/>
    <col min="2543" max="2543" width="37.5703125" style="2" customWidth="1"/>
    <col min="2544" max="2544" width="11.42578125" style="2" customWidth="1"/>
    <col min="2545" max="2545" width="11.42578125" style="2" bestFit="1" customWidth="1"/>
    <col min="2546" max="2546" width="20" style="2" customWidth="1"/>
    <col min="2547" max="2547" width="18.7109375" style="2" customWidth="1"/>
    <col min="2548" max="2548" width="14" style="2" bestFit="1" customWidth="1"/>
    <col min="2549" max="2549" width="14.42578125" style="2" bestFit="1" customWidth="1"/>
    <col min="2550" max="2560" width="9.140625" style="2"/>
    <col min="2561" max="2561" width="4.28515625" style="2" customWidth="1"/>
    <col min="2562" max="2562" width="37.7109375" style="2" customWidth="1"/>
    <col min="2563" max="2563" width="16.85546875" style="2" customWidth="1"/>
    <col min="2564" max="2564" width="17.28515625" style="2" customWidth="1"/>
    <col min="2565" max="2565" width="54.28515625" style="2" customWidth="1"/>
    <col min="2566" max="2566" width="26.7109375" style="2" customWidth="1"/>
    <col min="2567" max="2796" width="9.140625" style="2"/>
    <col min="2797" max="2797" width="4" style="2" customWidth="1"/>
    <col min="2798" max="2798" width="6.28515625" style="2" customWidth="1"/>
    <col min="2799" max="2799" width="37.5703125" style="2" customWidth="1"/>
    <col min="2800" max="2800" width="11.42578125" style="2" customWidth="1"/>
    <col min="2801" max="2801" width="11.42578125" style="2" bestFit="1" customWidth="1"/>
    <col min="2802" max="2802" width="20" style="2" customWidth="1"/>
    <col min="2803" max="2803" width="18.7109375" style="2" customWidth="1"/>
    <col min="2804" max="2804" width="14" style="2" bestFit="1" customWidth="1"/>
    <col min="2805" max="2805" width="14.42578125" style="2" bestFit="1" customWidth="1"/>
    <col min="2806" max="2816" width="9.140625" style="2"/>
    <col min="2817" max="2817" width="4.28515625" style="2" customWidth="1"/>
    <col min="2818" max="2818" width="37.7109375" style="2" customWidth="1"/>
    <col min="2819" max="2819" width="16.85546875" style="2" customWidth="1"/>
    <col min="2820" max="2820" width="17.28515625" style="2" customWidth="1"/>
    <col min="2821" max="2821" width="54.28515625" style="2" customWidth="1"/>
    <col min="2822" max="2822" width="26.7109375" style="2" customWidth="1"/>
    <col min="2823" max="3052" width="9.140625" style="2"/>
    <col min="3053" max="3053" width="4" style="2" customWidth="1"/>
    <col min="3054" max="3054" width="6.28515625" style="2" customWidth="1"/>
    <col min="3055" max="3055" width="37.5703125" style="2" customWidth="1"/>
    <col min="3056" max="3056" width="11.42578125" style="2" customWidth="1"/>
    <col min="3057" max="3057" width="11.42578125" style="2" bestFit="1" customWidth="1"/>
    <col min="3058" max="3058" width="20" style="2" customWidth="1"/>
    <col min="3059" max="3059" width="18.7109375" style="2" customWidth="1"/>
    <col min="3060" max="3060" width="14" style="2" bestFit="1" customWidth="1"/>
    <col min="3061" max="3061" width="14.42578125" style="2" bestFit="1" customWidth="1"/>
    <col min="3062" max="3072" width="9.140625" style="2"/>
    <col min="3073" max="3073" width="4.28515625" style="2" customWidth="1"/>
    <col min="3074" max="3074" width="37.7109375" style="2" customWidth="1"/>
    <col min="3075" max="3075" width="16.85546875" style="2" customWidth="1"/>
    <col min="3076" max="3076" width="17.28515625" style="2" customWidth="1"/>
    <col min="3077" max="3077" width="54.28515625" style="2" customWidth="1"/>
    <col min="3078" max="3078" width="26.7109375" style="2" customWidth="1"/>
    <col min="3079" max="3308" width="9.140625" style="2"/>
    <col min="3309" max="3309" width="4" style="2" customWidth="1"/>
    <col min="3310" max="3310" width="6.28515625" style="2" customWidth="1"/>
    <col min="3311" max="3311" width="37.5703125" style="2" customWidth="1"/>
    <col min="3312" max="3312" width="11.42578125" style="2" customWidth="1"/>
    <col min="3313" max="3313" width="11.42578125" style="2" bestFit="1" customWidth="1"/>
    <col min="3314" max="3314" width="20" style="2" customWidth="1"/>
    <col min="3315" max="3315" width="18.7109375" style="2" customWidth="1"/>
    <col min="3316" max="3316" width="14" style="2" bestFit="1" customWidth="1"/>
    <col min="3317" max="3317" width="14.42578125" style="2" bestFit="1" customWidth="1"/>
    <col min="3318" max="3328" width="9.140625" style="2"/>
    <col min="3329" max="3329" width="4.28515625" style="2" customWidth="1"/>
    <col min="3330" max="3330" width="37.7109375" style="2" customWidth="1"/>
    <col min="3331" max="3331" width="16.85546875" style="2" customWidth="1"/>
    <col min="3332" max="3332" width="17.28515625" style="2" customWidth="1"/>
    <col min="3333" max="3333" width="54.28515625" style="2" customWidth="1"/>
    <col min="3334" max="3334" width="26.7109375" style="2" customWidth="1"/>
    <col min="3335" max="3564" width="9.140625" style="2"/>
    <col min="3565" max="3565" width="4" style="2" customWidth="1"/>
    <col min="3566" max="3566" width="6.28515625" style="2" customWidth="1"/>
    <col min="3567" max="3567" width="37.5703125" style="2" customWidth="1"/>
    <col min="3568" max="3568" width="11.42578125" style="2" customWidth="1"/>
    <col min="3569" max="3569" width="11.42578125" style="2" bestFit="1" customWidth="1"/>
    <col min="3570" max="3570" width="20" style="2" customWidth="1"/>
    <col min="3571" max="3571" width="18.7109375" style="2" customWidth="1"/>
    <col min="3572" max="3572" width="14" style="2" bestFit="1" customWidth="1"/>
    <col min="3573" max="3573" width="14.42578125" style="2" bestFit="1" customWidth="1"/>
    <col min="3574" max="3584" width="9.140625" style="2"/>
    <col min="3585" max="3585" width="4.28515625" style="2" customWidth="1"/>
    <col min="3586" max="3586" width="37.7109375" style="2" customWidth="1"/>
    <col min="3587" max="3587" width="16.85546875" style="2" customWidth="1"/>
    <col min="3588" max="3588" width="17.28515625" style="2" customWidth="1"/>
    <col min="3589" max="3589" width="54.28515625" style="2" customWidth="1"/>
    <col min="3590" max="3590" width="26.7109375" style="2" customWidth="1"/>
    <col min="3591" max="3820" width="9.140625" style="2"/>
    <col min="3821" max="3821" width="4" style="2" customWidth="1"/>
    <col min="3822" max="3822" width="6.28515625" style="2" customWidth="1"/>
    <col min="3823" max="3823" width="37.5703125" style="2" customWidth="1"/>
    <col min="3824" max="3824" width="11.42578125" style="2" customWidth="1"/>
    <col min="3825" max="3825" width="11.42578125" style="2" bestFit="1" customWidth="1"/>
    <col min="3826" max="3826" width="20" style="2" customWidth="1"/>
    <col min="3827" max="3827" width="18.7109375" style="2" customWidth="1"/>
    <col min="3828" max="3828" width="14" style="2" bestFit="1" customWidth="1"/>
    <col min="3829" max="3829" width="14.42578125" style="2" bestFit="1" customWidth="1"/>
    <col min="3830" max="3840" width="9.140625" style="2"/>
    <col min="3841" max="3841" width="4.28515625" style="2" customWidth="1"/>
    <col min="3842" max="3842" width="37.7109375" style="2" customWidth="1"/>
    <col min="3843" max="3843" width="16.85546875" style="2" customWidth="1"/>
    <col min="3844" max="3844" width="17.28515625" style="2" customWidth="1"/>
    <col min="3845" max="3845" width="54.28515625" style="2" customWidth="1"/>
    <col min="3846" max="3846" width="26.7109375" style="2" customWidth="1"/>
    <col min="3847" max="4076" width="9.140625" style="2"/>
    <col min="4077" max="4077" width="4" style="2" customWidth="1"/>
    <col min="4078" max="4078" width="6.28515625" style="2" customWidth="1"/>
    <col min="4079" max="4079" width="37.5703125" style="2" customWidth="1"/>
    <col min="4080" max="4080" width="11.42578125" style="2" customWidth="1"/>
    <col min="4081" max="4081" width="11.42578125" style="2" bestFit="1" customWidth="1"/>
    <col min="4082" max="4082" width="20" style="2" customWidth="1"/>
    <col min="4083" max="4083" width="18.7109375" style="2" customWidth="1"/>
    <col min="4084" max="4084" width="14" style="2" bestFit="1" customWidth="1"/>
    <col min="4085" max="4085" width="14.42578125" style="2" bestFit="1" customWidth="1"/>
    <col min="4086" max="4096" width="9.140625" style="2"/>
    <col min="4097" max="4097" width="4.28515625" style="2" customWidth="1"/>
    <col min="4098" max="4098" width="37.7109375" style="2" customWidth="1"/>
    <col min="4099" max="4099" width="16.85546875" style="2" customWidth="1"/>
    <col min="4100" max="4100" width="17.28515625" style="2" customWidth="1"/>
    <col min="4101" max="4101" width="54.28515625" style="2" customWidth="1"/>
    <col min="4102" max="4102" width="26.7109375" style="2" customWidth="1"/>
    <col min="4103" max="4332" width="9.140625" style="2"/>
    <col min="4333" max="4333" width="4" style="2" customWidth="1"/>
    <col min="4334" max="4334" width="6.28515625" style="2" customWidth="1"/>
    <col min="4335" max="4335" width="37.5703125" style="2" customWidth="1"/>
    <col min="4336" max="4336" width="11.42578125" style="2" customWidth="1"/>
    <col min="4337" max="4337" width="11.42578125" style="2" bestFit="1" customWidth="1"/>
    <col min="4338" max="4338" width="20" style="2" customWidth="1"/>
    <col min="4339" max="4339" width="18.7109375" style="2" customWidth="1"/>
    <col min="4340" max="4340" width="14" style="2" bestFit="1" customWidth="1"/>
    <col min="4341" max="4341" width="14.42578125" style="2" bestFit="1" customWidth="1"/>
    <col min="4342" max="4352" width="9.140625" style="2"/>
    <col min="4353" max="4353" width="4.28515625" style="2" customWidth="1"/>
    <col min="4354" max="4354" width="37.7109375" style="2" customWidth="1"/>
    <col min="4355" max="4355" width="16.85546875" style="2" customWidth="1"/>
    <col min="4356" max="4356" width="17.28515625" style="2" customWidth="1"/>
    <col min="4357" max="4357" width="54.28515625" style="2" customWidth="1"/>
    <col min="4358" max="4358" width="26.7109375" style="2" customWidth="1"/>
    <col min="4359" max="4588" width="9.140625" style="2"/>
    <col min="4589" max="4589" width="4" style="2" customWidth="1"/>
    <col min="4590" max="4590" width="6.28515625" style="2" customWidth="1"/>
    <col min="4591" max="4591" width="37.5703125" style="2" customWidth="1"/>
    <col min="4592" max="4592" width="11.42578125" style="2" customWidth="1"/>
    <col min="4593" max="4593" width="11.42578125" style="2" bestFit="1" customWidth="1"/>
    <col min="4594" max="4594" width="20" style="2" customWidth="1"/>
    <col min="4595" max="4595" width="18.7109375" style="2" customWidth="1"/>
    <col min="4596" max="4596" width="14" style="2" bestFit="1" customWidth="1"/>
    <col min="4597" max="4597" width="14.42578125" style="2" bestFit="1" customWidth="1"/>
    <col min="4598" max="4608" width="9.140625" style="2"/>
    <col min="4609" max="4609" width="4.28515625" style="2" customWidth="1"/>
    <col min="4610" max="4610" width="37.7109375" style="2" customWidth="1"/>
    <col min="4611" max="4611" width="16.85546875" style="2" customWidth="1"/>
    <col min="4612" max="4612" width="17.28515625" style="2" customWidth="1"/>
    <col min="4613" max="4613" width="54.28515625" style="2" customWidth="1"/>
    <col min="4614" max="4614" width="26.7109375" style="2" customWidth="1"/>
    <col min="4615" max="4844" width="9.140625" style="2"/>
    <col min="4845" max="4845" width="4" style="2" customWidth="1"/>
    <col min="4846" max="4846" width="6.28515625" style="2" customWidth="1"/>
    <col min="4847" max="4847" width="37.5703125" style="2" customWidth="1"/>
    <col min="4848" max="4848" width="11.42578125" style="2" customWidth="1"/>
    <col min="4849" max="4849" width="11.42578125" style="2" bestFit="1" customWidth="1"/>
    <col min="4850" max="4850" width="20" style="2" customWidth="1"/>
    <col min="4851" max="4851" width="18.7109375" style="2" customWidth="1"/>
    <col min="4852" max="4852" width="14" style="2" bestFit="1" customWidth="1"/>
    <col min="4853" max="4853" width="14.42578125" style="2" bestFit="1" customWidth="1"/>
    <col min="4854" max="4864" width="9.140625" style="2"/>
    <col min="4865" max="4865" width="4.28515625" style="2" customWidth="1"/>
    <col min="4866" max="4866" width="37.7109375" style="2" customWidth="1"/>
    <col min="4867" max="4867" width="16.85546875" style="2" customWidth="1"/>
    <col min="4868" max="4868" width="17.28515625" style="2" customWidth="1"/>
    <col min="4869" max="4869" width="54.28515625" style="2" customWidth="1"/>
    <col min="4870" max="4870" width="26.7109375" style="2" customWidth="1"/>
    <col min="4871" max="5100" width="9.140625" style="2"/>
    <col min="5101" max="5101" width="4" style="2" customWidth="1"/>
    <col min="5102" max="5102" width="6.28515625" style="2" customWidth="1"/>
    <col min="5103" max="5103" width="37.5703125" style="2" customWidth="1"/>
    <col min="5104" max="5104" width="11.42578125" style="2" customWidth="1"/>
    <col min="5105" max="5105" width="11.42578125" style="2" bestFit="1" customWidth="1"/>
    <col min="5106" max="5106" width="20" style="2" customWidth="1"/>
    <col min="5107" max="5107" width="18.7109375" style="2" customWidth="1"/>
    <col min="5108" max="5108" width="14" style="2" bestFit="1" customWidth="1"/>
    <col min="5109" max="5109" width="14.42578125" style="2" bestFit="1" customWidth="1"/>
    <col min="5110" max="5120" width="9.140625" style="2"/>
    <col min="5121" max="5121" width="4.28515625" style="2" customWidth="1"/>
    <col min="5122" max="5122" width="37.7109375" style="2" customWidth="1"/>
    <col min="5123" max="5123" width="16.85546875" style="2" customWidth="1"/>
    <col min="5124" max="5124" width="17.28515625" style="2" customWidth="1"/>
    <col min="5125" max="5125" width="54.28515625" style="2" customWidth="1"/>
    <col min="5126" max="5126" width="26.7109375" style="2" customWidth="1"/>
    <col min="5127" max="5356" width="9.140625" style="2"/>
    <col min="5357" max="5357" width="4" style="2" customWidth="1"/>
    <col min="5358" max="5358" width="6.28515625" style="2" customWidth="1"/>
    <col min="5359" max="5359" width="37.5703125" style="2" customWidth="1"/>
    <col min="5360" max="5360" width="11.42578125" style="2" customWidth="1"/>
    <col min="5361" max="5361" width="11.42578125" style="2" bestFit="1" customWidth="1"/>
    <col min="5362" max="5362" width="20" style="2" customWidth="1"/>
    <col min="5363" max="5363" width="18.7109375" style="2" customWidth="1"/>
    <col min="5364" max="5364" width="14" style="2" bestFit="1" customWidth="1"/>
    <col min="5365" max="5365" width="14.42578125" style="2" bestFit="1" customWidth="1"/>
    <col min="5366" max="5376" width="9.140625" style="2"/>
    <col min="5377" max="5377" width="4.28515625" style="2" customWidth="1"/>
    <col min="5378" max="5378" width="37.7109375" style="2" customWidth="1"/>
    <col min="5379" max="5379" width="16.85546875" style="2" customWidth="1"/>
    <col min="5380" max="5380" width="17.28515625" style="2" customWidth="1"/>
    <col min="5381" max="5381" width="54.28515625" style="2" customWidth="1"/>
    <col min="5382" max="5382" width="26.7109375" style="2" customWidth="1"/>
    <col min="5383" max="5612" width="9.140625" style="2"/>
    <col min="5613" max="5613" width="4" style="2" customWidth="1"/>
    <col min="5614" max="5614" width="6.28515625" style="2" customWidth="1"/>
    <col min="5615" max="5615" width="37.5703125" style="2" customWidth="1"/>
    <col min="5616" max="5616" width="11.42578125" style="2" customWidth="1"/>
    <col min="5617" max="5617" width="11.42578125" style="2" bestFit="1" customWidth="1"/>
    <col min="5618" max="5618" width="20" style="2" customWidth="1"/>
    <col min="5619" max="5619" width="18.7109375" style="2" customWidth="1"/>
    <col min="5620" max="5620" width="14" style="2" bestFit="1" customWidth="1"/>
    <col min="5621" max="5621" width="14.42578125" style="2" bestFit="1" customWidth="1"/>
    <col min="5622" max="5632" width="9.140625" style="2"/>
    <col min="5633" max="5633" width="4.28515625" style="2" customWidth="1"/>
    <col min="5634" max="5634" width="37.7109375" style="2" customWidth="1"/>
    <col min="5635" max="5635" width="16.85546875" style="2" customWidth="1"/>
    <col min="5636" max="5636" width="17.28515625" style="2" customWidth="1"/>
    <col min="5637" max="5637" width="54.28515625" style="2" customWidth="1"/>
    <col min="5638" max="5638" width="26.7109375" style="2" customWidth="1"/>
    <col min="5639" max="5868" width="9.140625" style="2"/>
    <col min="5869" max="5869" width="4" style="2" customWidth="1"/>
    <col min="5870" max="5870" width="6.28515625" style="2" customWidth="1"/>
    <col min="5871" max="5871" width="37.5703125" style="2" customWidth="1"/>
    <col min="5872" max="5872" width="11.42578125" style="2" customWidth="1"/>
    <col min="5873" max="5873" width="11.42578125" style="2" bestFit="1" customWidth="1"/>
    <col min="5874" max="5874" width="20" style="2" customWidth="1"/>
    <col min="5875" max="5875" width="18.7109375" style="2" customWidth="1"/>
    <col min="5876" max="5876" width="14" style="2" bestFit="1" customWidth="1"/>
    <col min="5877" max="5877" width="14.42578125" style="2" bestFit="1" customWidth="1"/>
    <col min="5878" max="5888" width="9.140625" style="2"/>
    <col min="5889" max="5889" width="4.28515625" style="2" customWidth="1"/>
    <col min="5890" max="5890" width="37.7109375" style="2" customWidth="1"/>
    <col min="5891" max="5891" width="16.85546875" style="2" customWidth="1"/>
    <col min="5892" max="5892" width="17.28515625" style="2" customWidth="1"/>
    <col min="5893" max="5893" width="54.28515625" style="2" customWidth="1"/>
    <col min="5894" max="5894" width="26.7109375" style="2" customWidth="1"/>
    <col min="5895" max="6124" width="9.140625" style="2"/>
    <col min="6125" max="6125" width="4" style="2" customWidth="1"/>
    <col min="6126" max="6126" width="6.28515625" style="2" customWidth="1"/>
    <col min="6127" max="6127" width="37.5703125" style="2" customWidth="1"/>
    <col min="6128" max="6128" width="11.42578125" style="2" customWidth="1"/>
    <col min="6129" max="6129" width="11.42578125" style="2" bestFit="1" customWidth="1"/>
    <col min="6130" max="6130" width="20" style="2" customWidth="1"/>
    <col min="6131" max="6131" width="18.7109375" style="2" customWidth="1"/>
    <col min="6132" max="6132" width="14" style="2" bestFit="1" customWidth="1"/>
    <col min="6133" max="6133" width="14.42578125" style="2" bestFit="1" customWidth="1"/>
    <col min="6134" max="6144" width="9.140625" style="2"/>
    <col min="6145" max="6145" width="4.28515625" style="2" customWidth="1"/>
    <col min="6146" max="6146" width="37.7109375" style="2" customWidth="1"/>
    <col min="6147" max="6147" width="16.85546875" style="2" customWidth="1"/>
    <col min="6148" max="6148" width="17.28515625" style="2" customWidth="1"/>
    <col min="6149" max="6149" width="54.28515625" style="2" customWidth="1"/>
    <col min="6150" max="6150" width="26.7109375" style="2" customWidth="1"/>
    <col min="6151" max="6380" width="9.140625" style="2"/>
    <col min="6381" max="6381" width="4" style="2" customWidth="1"/>
    <col min="6382" max="6382" width="6.28515625" style="2" customWidth="1"/>
    <col min="6383" max="6383" width="37.5703125" style="2" customWidth="1"/>
    <col min="6384" max="6384" width="11.42578125" style="2" customWidth="1"/>
    <col min="6385" max="6385" width="11.42578125" style="2" bestFit="1" customWidth="1"/>
    <col min="6386" max="6386" width="20" style="2" customWidth="1"/>
    <col min="6387" max="6387" width="18.7109375" style="2" customWidth="1"/>
    <col min="6388" max="6388" width="14" style="2" bestFit="1" customWidth="1"/>
    <col min="6389" max="6389" width="14.42578125" style="2" bestFit="1" customWidth="1"/>
    <col min="6390" max="6400" width="9.140625" style="2"/>
    <col min="6401" max="6401" width="4.28515625" style="2" customWidth="1"/>
    <col min="6402" max="6402" width="37.7109375" style="2" customWidth="1"/>
    <col min="6403" max="6403" width="16.85546875" style="2" customWidth="1"/>
    <col min="6404" max="6404" width="17.28515625" style="2" customWidth="1"/>
    <col min="6405" max="6405" width="54.28515625" style="2" customWidth="1"/>
    <col min="6406" max="6406" width="26.7109375" style="2" customWidth="1"/>
    <col min="6407" max="6636" width="9.140625" style="2"/>
    <col min="6637" max="6637" width="4" style="2" customWidth="1"/>
    <col min="6638" max="6638" width="6.28515625" style="2" customWidth="1"/>
    <col min="6639" max="6639" width="37.5703125" style="2" customWidth="1"/>
    <col min="6640" max="6640" width="11.42578125" style="2" customWidth="1"/>
    <col min="6641" max="6641" width="11.42578125" style="2" bestFit="1" customWidth="1"/>
    <col min="6642" max="6642" width="20" style="2" customWidth="1"/>
    <col min="6643" max="6643" width="18.7109375" style="2" customWidth="1"/>
    <col min="6644" max="6644" width="14" style="2" bestFit="1" customWidth="1"/>
    <col min="6645" max="6645" width="14.42578125" style="2" bestFit="1" customWidth="1"/>
    <col min="6646" max="6656" width="9.140625" style="2"/>
    <col min="6657" max="6657" width="4.28515625" style="2" customWidth="1"/>
    <col min="6658" max="6658" width="37.7109375" style="2" customWidth="1"/>
    <col min="6659" max="6659" width="16.85546875" style="2" customWidth="1"/>
    <col min="6660" max="6660" width="17.28515625" style="2" customWidth="1"/>
    <col min="6661" max="6661" width="54.28515625" style="2" customWidth="1"/>
    <col min="6662" max="6662" width="26.7109375" style="2" customWidth="1"/>
    <col min="6663" max="6892" width="9.140625" style="2"/>
    <col min="6893" max="6893" width="4" style="2" customWidth="1"/>
    <col min="6894" max="6894" width="6.28515625" style="2" customWidth="1"/>
    <col min="6895" max="6895" width="37.5703125" style="2" customWidth="1"/>
    <col min="6896" max="6896" width="11.42578125" style="2" customWidth="1"/>
    <col min="6897" max="6897" width="11.42578125" style="2" bestFit="1" customWidth="1"/>
    <col min="6898" max="6898" width="20" style="2" customWidth="1"/>
    <col min="6899" max="6899" width="18.7109375" style="2" customWidth="1"/>
    <col min="6900" max="6900" width="14" style="2" bestFit="1" customWidth="1"/>
    <col min="6901" max="6901" width="14.42578125" style="2" bestFit="1" customWidth="1"/>
    <col min="6902" max="6912" width="9.140625" style="2"/>
    <col min="6913" max="6913" width="4.28515625" style="2" customWidth="1"/>
    <col min="6914" max="6914" width="37.7109375" style="2" customWidth="1"/>
    <col min="6915" max="6915" width="16.85546875" style="2" customWidth="1"/>
    <col min="6916" max="6916" width="17.28515625" style="2" customWidth="1"/>
    <col min="6917" max="6917" width="54.28515625" style="2" customWidth="1"/>
    <col min="6918" max="6918" width="26.7109375" style="2" customWidth="1"/>
    <col min="6919" max="7148" width="9.140625" style="2"/>
    <col min="7149" max="7149" width="4" style="2" customWidth="1"/>
    <col min="7150" max="7150" width="6.28515625" style="2" customWidth="1"/>
    <col min="7151" max="7151" width="37.5703125" style="2" customWidth="1"/>
    <col min="7152" max="7152" width="11.42578125" style="2" customWidth="1"/>
    <col min="7153" max="7153" width="11.42578125" style="2" bestFit="1" customWidth="1"/>
    <col min="7154" max="7154" width="20" style="2" customWidth="1"/>
    <col min="7155" max="7155" width="18.7109375" style="2" customWidth="1"/>
    <col min="7156" max="7156" width="14" style="2" bestFit="1" customWidth="1"/>
    <col min="7157" max="7157" width="14.42578125" style="2" bestFit="1" customWidth="1"/>
    <col min="7158" max="7168" width="9.140625" style="2"/>
    <col min="7169" max="7169" width="4.28515625" style="2" customWidth="1"/>
    <col min="7170" max="7170" width="37.7109375" style="2" customWidth="1"/>
    <col min="7171" max="7171" width="16.85546875" style="2" customWidth="1"/>
    <col min="7172" max="7172" width="17.28515625" style="2" customWidth="1"/>
    <col min="7173" max="7173" width="54.28515625" style="2" customWidth="1"/>
    <col min="7174" max="7174" width="26.7109375" style="2" customWidth="1"/>
    <col min="7175" max="7404" width="9.140625" style="2"/>
    <col min="7405" max="7405" width="4" style="2" customWidth="1"/>
    <col min="7406" max="7406" width="6.28515625" style="2" customWidth="1"/>
    <col min="7407" max="7407" width="37.5703125" style="2" customWidth="1"/>
    <col min="7408" max="7408" width="11.42578125" style="2" customWidth="1"/>
    <col min="7409" max="7409" width="11.42578125" style="2" bestFit="1" customWidth="1"/>
    <col min="7410" max="7410" width="20" style="2" customWidth="1"/>
    <col min="7411" max="7411" width="18.7109375" style="2" customWidth="1"/>
    <col min="7412" max="7412" width="14" style="2" bestFit="1" customWidth="1"/>
    <col min="7413" max="7413" width="14.42578125" style="2" bestFit="1" customWidth="1"/>
    <col min="7414" max="7424" width="9.140625" style="2"/>
    <col min="7425" max="7425" width="4.28515625" style="2" customWidth="1"/>
    <col min="7426" max="7426" width="37.7109375" style="2" customWidth="1"/>
    <col min="7427" max="7427" width="16.85546875" style="2" customWidth="1"/>
    <col min="7428" max="7428" width="17.28515625" style="2" customWidth="1"/>
    <col min="7429" max="7429" width="54.28515625" style="2" customWidth="1"/>
    <col min="7430" max="7430" width="26.7109375" style="2" customWidth="1"/>
    <col min="7431" max="7660" width="9.140625" style="2"/>
    <col min="7661" max="7661" width="4" style="2" customWidth="1"/>
    <col min="7662" max="7662" width="6.28515625" style="2" customWidth="1"/>
    <col min="7663" max="7663" width="37.5703125" style="2" customWidth="1"/>
    <col min="7664" max="7664" width="11.42578125" style="2" customWidth="1"/>
    <col min="7665" max="7665" width="11.42578125" style="2" bestFit="1" customWidth="1"/>
    <col min="7666" max="7666" width="20" style="2" customWidth="1"/>
    <col min="7667" max="7667" width="18.7109375" style="2" customWidth="1"/>
    <col min="7668" max="7668" width="14" style="2" bestFit="1" customWidth="1"/>
    <col min="7669" max="7669" width="14.42578125" style="2" bestFit="1" customWidth="1"/>
    <col min="7670" max="7680" width="9.140625" style="2"/>
    <col min="7681" max="7681" width="4.28515625" style="2" customWidth="1"/>
    <col min="7682" max="7682" width="37.7109375" style="2" customWidth="1"/>
    <col min="7683" max="7683" width="16.85546875" style="2" customWidth="1"/>
    <col min="7684" max="7684" width="17.28515625" style="2" customWidth="1"/>
    <col min="7685" max="7685" width="54.28515625" style="2" customWidth="1"/>
    <col min="7686" max="7686" width="26.7109375" style="2" customWidth="1"/>
    <col min="7687" max="7916" width="9.140625" style="2"/>
    <col min="7917" max="7917" width="4" style="2" customWidth="1"/>
    <col min="7918" max="7918" width="6.28515625" style="2" customWidth="1"/>
    <col min="7919" max="7919" width="37.5703125" style="2" customWidth="1"/>
    <col min="7920" max="7920" width="11.42578125" style="2" customWidth="1"/>
    <col min="7921" max="7921" width="11.42578125" style="2" bestFit="1" customWidth="1"/>
    <col min="7922" max="7922" width="20" style="2" customWidth="1"/>
    <col min="7923" max="7923" width="18.7109375" style="2" customWidth="1"/>
    <col min="7924" max="7924" width="14" style="2" bestFit="1" customWidth="1"/>
    <col min="7925" max="7925" width="14.42578125" style="2" bestFit="1" customWidth="1"/>
    <col min="7926" max="7936" width="9.140625" style="2"/>
    <col min="7937" max="7937" width="4.28515625" style="2" customWidth="1"/>
    <col min="7938" max="7938" width="37.7109375" style="2" customWidth="1"/>
    <col min="7939" max="7939" width="16.85546875" style="2" customWidth="1"/>
    <col min="7940" max="7940" width="17.28515625" style="2" customWidth="1"/>
    <col min="7941" max="7941" width="54.28515625" style="2" customWidth="1"/>
    <col min="7942" max="7942" width="26.7109375" style="2" customWidth="1"/>
    <col min="7943" max="8172" width="9.140625" style="2"/>
    <col min="8173" max="8173" width="4" style="2" customWidth="1"/>
    <col min="8174" max="8174" width="6.28515625" style="2" customWidth="1"/>
    <col min="8175" max="8175" width="37.5703125" style="2" customWidth="1"/>
    <col min="8176" max="8176" width="11.42578125" style="2" customWidth="1"/>
    <col min="8177" max="8177" width="11.42578125" style="2" bestFit="1" customWidth="1"/>
    <col min="8178" max="8178" width="20" style="2" customWidth="1"/>
    <col min="8179" max="8179" width="18.7109375" style="2" customWidth="1"/>
    <col min="8180" max="8180" width="14" style="2" bestFit="1" customWidth="1"/>
    <col min="8181" max="8181" width="14.42578125" style="2" bestFit="1" customWidth="1"/>
    <col min="8182" max="8192" width="9.140625" style="2"/>
    <col min="8193" max="8193" width="4.28515625" style="2" customWidth="1"/>
    <col min="8194" max="8194" width="37.7109375" style="2" customWidth="1"/>
    <col min="8195" max="8195" width="16.85546875" style="2" customWidth="1"/>
    <col min="8196" max="8196" width="17.28515625" style="2" customWidth="1"/>
    <col min="8197" max="8197" width="54.28515625" style="2" customWidth="1"/>
    <col min="8198" max="8198" width="26.7109375" style="2" customWidth="1"/>
    <col min="8199" max="8428" width="9.140625" style="2"/>
    <col min="8429" max="8429" width="4" style="2" customWidth="1"/>
    <col min="8430" max="8430" width="6.28515625" style="2" customWidth="1"/>
    <col min="8431" max="8431" width="37.5703125" style="2" customWidth="1"/>
    <col min="8432" max="8432" width="11.42578125" style="2" customWidth="1"/>
    <col min="8433" max="8433" width="11.42578125" style="2" bestFit="1" customWidth="1"/>
    <col min="8434" max="8434" width="20" style="2" customWidth="1"/>
    <col min="8435" max="8435" width="18.7109375" style="2" customWidth="1"/>
    <col min="8436" max="8436" width="14" style="2" bestFit="1" customWidth="1"/>
    <col min="8437" max="8437" width="14.42578125" style="2" bestFit="1" customWidth="1"/>
    <col min="8438" max="8448" width="9.140625" style="2"/>
    <col min="8449" max="8449" width="4.28515625" style="2" customWidth="1"/>
    <col min="8450" max="8450" width="37.7109375" style="2" customWidth="1"/>
    <col min="8451" max="8451" width="16.85546875" style="2" customWidth="1"/>
    <col min="8452" max="8452" width="17.28515625" style="2" customWidth="1"/>
    <col min="8453" max="8453" width="54.28515625" style="2" customWidth="1"/>
    <col min="8454" max="8454" width="26.7109375" style="2" customWidth="1"/>
    <col min="8455" max="8684" width="9.140625" style="2"/>
    <col min="8685" max="8685" width="4" style="2" customWidth="1"/>
    <col min="8686" max="8686" width="6.28515625" style="2" customWidth="1"/>
    <col min="8687" max="8687" width="37.5703125" style="2" customWidth="1"/>
    <col min="8688" max="8688" width="11.42578125" style="2" customWidth="1"/>
    <col min="8689" max="8689" width="11.42578125" style="2" bestFit="1" customWidth="1"/>
    <col min="8690" max="8690" width="20" style="2" customWidth="1"/>
    <col min="8691" max="8691" width="18.7109375" style="2" customWidth="1"/>
    <col min="8692" max="8692" width="14" style="2" bestFit="1" customWidth="1"/>
    <col min="8693" max="8693" width="14.42578125" style="2" bestFit="1" customWidth="1"/>
    <col min="8694" max="8704" width="9.140625" style="2"/>
    <col min="8705" max="8705" width="4.28515625" style="2" customWidth="1"/>
    <col min="8706" max="8706" width="37.7109375" style="2" customWidth="1"/>
    <col min="8707" max="8707" width="16.85546875" style="2" customWidth="1"/>
    <col min="8708" max="8708" width="17.28515625" style="2" customWidth="1"/>
    <col min="8709" max="8709" width="54.28515625" style="2" customWidth="1"/>
    <col min="8710" max="8710" width="26.7109375" style="2" customWidth="1"/>
    <col min="8711" max="8940" width="9.140625" style="2"/>
    <col min="8941" max="8941" width="4" style="2" customWidth="1"/>
    <col min="8942" max="8942" width="6.28515625" style="2" customWidth="1"/>
    <col min="8943" max="8943" width="37.5703125" style="2" customWidth="1"/>
    <col min="8944" max="8944" width="11.42578125" style="2" customWidth="1"/>
    <col min="8945" max="8945" width="11.42578125" style="2" bestFit="1" customWidth="1"/>
    <col min="8946" max="8946" width="20" style="2" customWidth="1"/>
    <col min="8947" max="8947" width="18.7109375" style="2" customWidth="1"/>
    <col min="8948" max="8948" width="14" style="2" bestFit="1" customWidth="1"/>
    <col min="8949" max="8949" width="14.42578125" style="2" bestFit="1" customWidth="1"/>
    <col min="8950" max="8960" width="9.140625" style="2"/>
    <col min="8961" max="8961" width="4.28515625" style="2" customWidth="1"/>
    <col min="8962" max="8962" width="37.7109375" style="2" customWidth="1"/>
    <col min="8963" max="8963" width="16.85546875" style="2" customWidth="1"/>
    <col min="8964" max="8964" width="17.28515625" style="2" customWidth="1"/>
    <col min="8965" max="8965" width="54.28515625" style="2" customWidth="1"/>
    <col min="8966" max="8966" width="26.7109375" style="2" customWidth="1"/>
    <col min="8967" max="9196" width="9.140625" style="2"/>
    <col min="9197" max="9197" width="4" style="2" customWidth="1"/>
    <col min="9198" max="9198" width="6.28515625" style="2" customWidth="1"/>
    <col min="9199" max="9199" width="37.5703125" style="2" customWidth="1"/>
    <col min="9200" max="9200" width="11.42578125" style="2" customWidth="1"/>
    <col min="9201" max="9201" width="11.42578125" style="2" bestFit="1" customWidth="1"/>
    <col min="9202" max="9202" width="20" style="2" customWidth="1"/>
    <col min="9203" max="9203" width="18.7109375" style="2" customWidth="1"/>
    <col min="9204" max="9204" width="14" style="2" bestFit="1" customWidth="1"/>
    <col min="9205" max="9205" width="14.42578125" style="2" bestFit="1" customWidth="1"/>
    <col min="9206" max="9216" width="9.140625" style="2"/>
    <col min="9217" max="9217" width="4.28515625" style="2" customWidth="1"/>
    <col min="9218" max="9218" width="37.7109375" style="2" customWidth="1"/>
    <col min="9219" max="9219" width="16.85546875" style="2" customWidth="1"/>
    <col min="9220" max="9220" width="17.28515625" style="2" customWidth="1"/>
    <col min="9221" max="9221" width="54.28515625" style="2" customWidth="1"/>
    <col min="9222" max="9222" width="26.7109375" style="2" customWidth="1"/>
    <col min="9223" max="9452" width="9.140625" style="2"/>
    <col min="9453" max="9453" width="4" style="2" customWidth="1"/>
    <col min="9454" max="9454" width="6.28515625" style="2" customWidth="1"/>
    <col min="9455" max="9455" width="37.5703125" style="2" customWidth="1"/>
    <col min="9456" max="9456" width="11.42578125" style="2" customWidth="1"/>
    <col min="9457" max="9457" width="11.42578125" style="2" bestFit="1" customWidth="1"/>
    <col min="9458" max="9458" width="20" style="2" customWidth="1"/>
    <col min="9459" max="9459" width="18.7109375" style="2" customWidth="1"/>
    <col min="9460" max="9460" width="14" style="2" bestFit="1" customWidth="1"/>
    <col min="9461" max="9461" width="14.42578125" style="2" bestFit="1" customWidth="1"/>
    <col min="9462" max="9472" width="9.140625" style="2"/>
    <col min="9473" max="9473" width="4.28515625" style="2" customWidth="1"/>
    <col min="9474" max="9474" width="37.7109375" style="2" customWidth="1"/>
    <col min="9475" max="9475" width="16.85546875" style="2" customWidth="1"/>
    <col min="9476" max="9476" width="17.28515625" style="2" customWidth="1"/>
    <col min="9477" max="9477" width="54.28515625" style="2" customWidth="1"/>
    <col min="9478" max="9478" width="26.7109375" style="2" customWidth="1"/>
    <col min="9479" max="9708" width="9.140625" style="2"/>
    <col min="9709" max="9709" width="4" style="2" customWidth="1"/>
    <col min="9710" max="9710" width="6.28515625" style="2" customWidth="1"/>
    <col min="9711" max="9711" width="37.5703125" style="2" customWidth="1"/>
    <col min="9712" max="9712" width="11.42578125" style="2" customWidth="1"/>
    <col min="9713" max="9713" width="11.42578125" style="2" bestFit="1" customWidth="1"/>
    <col min="9714" max="9714" width="20" style="2" customWidth="1"/>
    <col min="9715" max="9715" width="18.7109375" style="2" customWidth="1"/>
    <col min="9716" max="9716" width="14" style="2" bestFit="1" customWidth="1"/>
    <col min="9717" max="9717" width="14.42578125" style="2" bestFit="1" customWidth="1"/>
    <col min="9718" max="9728" width="9.140625" style="2"/>
    <col min="9729" max="9729" width="4.28515625" style="2" customWidth="1"/>
    <col min="9730" max="9730" width="37.7109375" style="2" customWidth="1"/>
    <col min="9731" max="9731" width="16.85546875" style="2" customWidth="1"/>
    <col min="9732" max="9732" width="17.28515625" style="2" customWidth="1"/>
    <col min="9733" max="9733" width="54.28515625" style="2" customWidth="1"/>
    <col min="9734" max="9734" width="26.7109375" style="2" customWidth="1"/>
    <col min="9735" max="9964" width="9.140625" style="2"/>
    <col min="9965" max="9965" width="4" style="2" customWidth="1"/>
    <col min="9966" max="9966" width="6.28515625" style="2" customWidth="1"/>
    <col min="9967" max="9967" width="37.5703125" style="2" customWidth="1"/>
    <col min="9968" max="9968" width="11.42578125" style="2" customWidth="1"/>
    <col min="9969" max="9969" width="11.42578125" style="2" bestFit="1" customWidth="1"/>
    <col min="9970" max="9970" width="20" style="2" customWidth="1"/>
    <col min="9971" max="9971" width="18.7109375" style="2" customWidth="1"/>
    <col min="9972" max="9972" width="14" style="2" bestFit="1" customWidth="1"/>
    <col min="9973" max="9973" width="14.42578125" style="2" bestFit="1" customWidth="1"/>
    <col min="9974" max="9984" width="9.140625" style="2"/>
    <col min="9985" max="9985" width="4.28515625" style="2" customWidth="1"/>
    <col min="9986" max="9986" width="37.7109375" style="2" customWidth="1"/>
    <col min="9987" max="9987" width="16.85546875" style="2" customWidth="1"/>
    <col min="9988" max="9988" width="17.28515625" style="2" customWidth="1"/>
    <col min="9989" max="9989" width="54.28515625" style="2" customWidth="1"/>
    <col min="9990" max="9990" width="26.7109375" style="2" customWidth="1"/>
    <col min="9991" max="10220" width="9.140625" style="2"/>
    <col min="10221" max="10221" width="4" style="2" customWidth="1"/>
    <col min="10222" max="10222" width="6.28515625" style="2" customWidth="1"/>
    <col min="10223" max="10223" width="37.5703125" style="2" customWidth="1"/>
    <col min="10224" max="10224" width="11.42578125" style="2" customWidth="1"/>
    <col min="10225" max="10225" width="11.42578125" style="2" bestFit="1" customWidth="1"/>
    <col min="10226" max="10226" width="20" style="2" customWidth="1"/>
    <col min="10227" max="10227" width="18.7109375" style="2" customWidth="1"/>
    <col min="10228" max="10228" width="14" style="2" bestFit="1" customWidth="1"/>
    <col min="10229" max="10229" width="14.42578125" style="2" bestFit="1" customWidth="1"/>
    <col min="10230" max="10240" width="9.140625" style="2"/>
    <col min="10241" max="10241" width="4.28515625" style="2" customWidth="1"/>
    <col min="10242" max="10242" width="37.7109375" style="2" customWidth="1"/>
    <col min="10243" max="10243" width="16.85546875" style="2" customWidth="1"/>
    <col min="10244" max="10244" width="17.28515625" style="2" customWidth="1"/>
    <col min="10245" max="10245" width="54.28515625" style="2" customWidth="1"/>
    <col min="10246" max="10246" width="26.7109375" style="2" customWidth="1"/>
    <col min="10247" max="10476" width="9.140625" style="2"/>
    <col min="10477" max="10477" width="4" style="2" customWidth="1"/>
    <col min="10478" max="10478" width="6.28515625" style="2" customWidth="1"/>
    <col min="10479" max="10479" width="37.5703125" style="2" customWidth="1"/>
    <col min="10480" max="10480" width="11.42578125" style="2" customWidth="1"/>
    <col min="10481" max="10481" width="11.42578125" style="2" bestFit="1" customWidth="1"/>
    <col min="10482" max="10482" width="20" style="2" customWidth="1"/>
    <col min="10483" max="10483" width="18.7109375" style="2" customWidth="1"/>
    <col min="10484" max="10484" width="14" style="2" bestFit="1" customWidth="1"/>
    <col min="10485" max="10485" width="14.42578125" style="2" bestFit="1" customWidth="1"/>
    <col min="10486" max="10496" width="9.140625" style="2"/>
    <col min="10497" max="10497" width="4.28515625" style="2" customWidth="1"/>
    <col min="10498" max="10498" width="37.7109375" style="2" customWidth="1"/>
    <col min="10499" max="10499" width="16.85546875" style="2" customWidth="1"/>
    <col min="10500" max="10500" width="17.28515625" style="2" customWidth="1"/>
    <col min="10501" max="10501" width="54.28515625" style="2" customWidth="1"/>
    <col min="10502" max="10502" width="26.7109375" style="2" customWidth="1"/>
    <col min="10503" max="10732" width="9.140625" style="2"/>
    <col min="10733" max="10733" width="4" style="2" customWidth="1"/>
    <col min="10734" max="10734" width="6.28515625" style="2" customWidth="1"/>
    <col min="10735" max="10735" width="37.5703125" style="2" customWidth="1"/>
    <col min="10736" max="10736" width="11.42578125" style="2" customWidth="1"/>
    <col min="10737" max="10737" width="11.42578125" style="2" bestFit="1" customWidth="1"/>
    <col min="10738" max="10738" width="20" style="2" customWidth="1"/>
    <col min="10739" max="10739" width="18.7109375" style="2" customWidth="1"/>
    <col min="10740" max="10740" width="14" style="2" bestFit="1" customWidth="1"/>
    <col min="10741" max="10741" width="14.42578125" style="2" bestFit="1" customWidth="1"/>
    <col min="10742" max="10752" width="9.140625" style="2"/>
    <col min="10753" max="10753" width="4.28515625" style="2" customWidth="1"/>
    <col min="10754" max="10754" width="37.7109375" style="2" customWidth="1"/>
    <col min="10755" max="10755" width="16.85546875" style="2" customWidth="1"/>
    <col min="10756" max="10756" width="17.28515625" style="2" customWidth="1"/>
    <col min="10757" max="10757" width="54.28515625" style="2" customWidth="1"/>
    <col min="10758" max="10758" width="26.7109375" style="2" customWidth="1"/>
    <col min="10759" max="10988" width="9.140625" style="2"/>
    <col min="10989" max="10989" width="4" style="2" customWidth="1"/>
    <col min="10990" max="10990" width="6.28515625" style="2" customWidth="1"/>
    <col min="10991" max="10991" width="37.5703125" style="2" customWidth="1"/>
    <col min="10992" max="10992" width="11.42578125" style="2" customWidth="1"/>
    <col min="10993" max="10993" width="11.42578125" style="2" bestFit="1" customWidth="1"/>
    <col min="10994" max="10994" width="20" style="2" customWidth="1"/>
    <col min="10995" max="10995" width="18.7109375" style="2" customWidth="1"/>
    <col min="10996" max="10996" width="14" style="2" bestFit="1" customWidth="1"/>
    <col min="10997" max="10997" width="14.42578125" style="2" bestFit="1" customWidth="1"/>
    <col min="10998" max="11008" width="9.140625" style="2"/>
    <col min="11009" max="11009" width="4.28515625" style="2" customWidth="1"/>
    <col min="11010" max="11010" width="37.7109375" style="2" customWidth="1"/>
    <col min="11011" max="11011" width="16.85546875" style="2" customWidth="1"/>
    <col min="11012" max="11012" width="17.28515625" style="2" customWidth="1"/>
    <col min="11013" max="11013" width="54.28515625" style="2" customWidth="1"/>
    <col min="11014" max="11014" width="26.7109375" style="2" customWidth="1"/>
    <col min="11015" max="11244" width="9.140625" style="2"/>
    <col min="11245" max="11245" width="4" style="2" customWidth="1"/>
    <col min="11246" max="11246" width="6.28515625" style="2" customWidth="1"/>
    <col min="11247" max="11247" width="37.5703125" style="2" customWidth="1"/>
    <col min="11248" max="11248" width="11.42578125" style="2" customWidth="1"/>
    <col min="11249" max="11249" width="11.42578125" style="2" bestFit="1" customWidth="1"/>
    <col min="11250" max="11250" width="20" style="2" customWidth="1"/>
    <col min="11251" max="11251" width="18.7109375" style="2" customWidth="1"/>
    <col min="11252" max="11252" width="14" style="2" bestFit="1" customWidth="1"/>
    <col min="11253" max="11253" width="14.42578125" style="2" bestFit="1" customWidth="1"/>
    <col min="11254" max="11264" width="9.140625" style="2"/>
    <col min="11265" max="11265" width="4.28515625" style="2" customWidth="1"/>
    <col min="11266" max="11266" width="37.7109375" style="2" customWidth="1"/>
    <col min="11267" max="11267" width="16.85546875" style="2" customWidth="1"/>
    <col min="11268" max="11268" width="17.28515625" style="2" customWidth="1"/>
    <col min="11269" max="11269" width="54.28515625" style="2" customWidth="1"/>
    <col min="11270" max="11270" width="26.7109375" style="2" customWidth="1"/>
    <col min="11271" max="11500" width="9.140625" style="2"/>
    <col min="11501" max="11501" width="4" style="2" customWidth="1"/>
    <col min="11502" max="11502" width="6.28515625" style="2" customWidth="1"/>
    <col min="11503" max="11503" width="37.5703125" style="2" customWidth="1"/>
    <col min="11504" max="11504" width="11.42578125" style="2" customWidth="1"/>
    <col min="11505" max="11505" width="11.42578125" style="2" bestFit="1" customWidth="1"/>
    <col min="11506" max="11506" width="20" style="2" customWidth="1"/>
    <col min="11507" max="11507" width="18.7109375" style="2" customWidth="1"/>
    <col min="11508" max="11508" width="14" style="2" bestFit="1" customWidth="1"/>
    <col min="11509" max="11509" width="14.42578125" style="2" bestFit="1" customWidth="1"/>
    <col min="11510" max="11520" width="9.140625" style="2"/>
    <col min="11521" max="11521" width="4.28515625" style="2" customWidth="1"/>
    <col min="11522" max="11522" width="37.7109375" style="2" customWidth="1"/>
    <col min="11523" max="11523" width="16.85546875" style="2" customWidth="1"/>
    <col min="11524" max="11524" width="17.28515625" style="2" customWidth="1"/>
    <col min="11525" max="11525" width="54.28515625" style="2" customWidth="1"/>
    <col min="11526" max="11526" width="26.7109375" style="2" customWidth="1"/>
    <col min="11527" max="11756" width="9.140625" style="2"/>
    <col min="11757" max="11757" width="4" style="2" customWidth="1"/>
    <col min="11758" max="11758" width="6.28515625" style="2" customWidth="1"/>
    <col min="11759" max="11759" width="37.5703125" style="2" customWidth="1"/>
    <col min="11760" max="11760" width="11.42578125" style="2" customWidth="1"/>
    <col min="11761" max="11761" width="11.42578125" style="2" bestFit="1" customWidth="1"/>
    <col min="11762" max="11762" width="20" style="2" customWidth="1"/>
    <col min="11763" max="11763" width="18.7109375" style="2" customWidth="1"/>
    <col min="11764" max="11764" width="14" style="2" bestFit="1" customWidth="1"/>
    <col min="11765" max="11765" width="14.42578125" style="2" bestFit="1" customWidth="1"/>
    <col min="11766" max="11776" width="9.140625" style="2"/>
    <col min="11777" max="11777" width="4.28515625" style="2" customWidth="1"/>
    <col min="11778" max="11778" width="37.7109375" style="2" customWidth="1"/>
    <col min="11779" max="11779" width="16.85546875" style="2" customWidth="1"/>
    <col min="11780" max="11780" width="17.28515625" style="2" customWidth="1"/>
    <col min="11781" max="11781" width="54.28515625" style="2" customWidth="1"/>
    <col min="11782" max="11782" width="26.7109375" style="2" customWidth="1"/>
    <col min="11783" max="12012" width="9.140625" style="2"/>
    <col min="12013" max="12013" width="4" style="2" customWidth="1"/>
    <col min="12014" max="12014" width="6.28515625" style="2" customWidth="1"/>
    <col min="12015" max="12015" width="37.5703125" style="2" customWidth="1"/>
    <col min="12016" max="12016" width="11.42578125" style="2" customWidth="1"/>
    <col min="12017" max="12017" width="11.42578125" style="2" bestFit="1" customWidth="1"/>
    <col min="12018" max="12018" width="20" style="2" customWidth="1"/>
    <col min="12019" max="12019" width="18.7109375" style="2" customWidth="1"/>
    <col min="12020" max="12020" width="14" style="2" bestFit="1" customWidth="1"/>
    <col min="12021" max="12021" width="14.42578125" style="2" bestFit="1" customWidth="1"/>
    <col min="12022" max="12032" width="9.140625" style="2"/>
    <col min="12033" max="12033" width="4.28515625" style="2" customWidth="1"/>
    <col min="12034" max="12034" width="37.7109375" style="2" customWidth="1"/>
    <col min="12035" max="12035" width="16.85546875" style="2" customWidth="1"/>
    <col min="12036" max="12036" width="17.28515625" style="2" customWidth="1"/>
    <col min="12037" max="12037" width="54.28515625" style="2" customWidth="1"/>
    <col min="12038" max="12038" width="26.7109375" style="2" customWidth="1"/>
    <col min="12039" max="12268" width="9.140625" style="2"/>
    <col min="12269" max="12269" width="4" style="2" customWidth="1"/>
    <col min="12270" max="12270" width="6.28515625" style="2" customWidth="1"/>
    <col min="12271" max="12271" width="37.5703125" style="2" customWidth="1"/>
    <col min="12272" max="12272" width="11.42578125" style="2" customWidth="1"/>
    <col min="12273" max="12273" width="11.42578125" style="2" bestFit="1" customWidth="1"/>
    <col min="12274" max="12274" width="20" style="2" customWidth="1"/>
    <col min="12275" max="12275" width="18.7109375" style="2" customWidth="1"/>
    <col min="12276" max="12276" width="14" style="2" bestFit="1" customWidth="1"/>
    <col min="12277" max="12277" width="14.42578125" style="2" bestFit="1" customWidth="1"/>
    <col min="12278" max="12288" width="9.140625" style="2"/>
    <col min="12289" max="12289" width="4.28515625" style="2" customWidth="1"/>
    <col min="12290" max="12290" width="37.7109375" style="2" customWidth="1"/>
    <col min="12291" max="12291" width="16.85546875" style="2" customWidth="1"/>
    <col min="12292" max="12292" width="17.28515625" style="2" customWidth="1"/>
    <col min="12293" max="12293" width="54.28515625" style="2" customWidth="1"/>
    <col min="12294" max="12294" width="26.7109375" style="2" customWidth="1"/>
    <col min="12295" max="12524" width="9.140625" style="2"/>
    <col min="12525" max="12525" width="4" style="2" customWidth="1"/>
    <col min="12526" max="12526" width="6.28515625" style="2" customWidth="1"/>
    <col min="12527" max="12527" width="37.5703125" style="2" customWidth="1"/>
    <col min="12528" max="12528" width="11.42578125" style="2" customWidth="1"/>
    <col min="12529" max="12529" width="11.42578125" style="2" bestFit="1" customWidth="1"/>
    <col min="12530" max="12530" width="20" style="2" customWidth="1"/>
    <col min="12531" max="12531" width="18.7109375" style="2" customWidth="1"/>
    <col min="12532" max="12532" width="14" style="2" bestFit="1" customWidth="1"/>
    <col min="12533" max="12533" width="14.42578125" style="2" bestFit="1" customWidth="1"/>
    <col min="12534" max="12544" width="9.140625" style="2"/>
    <col min="12545" max="12545" width="4.28515625" style="2" customWidth="1"/>
    <col min="12546" max="12546" width="37.7109375" style="2" customWidth="1"/>
    <col min="12547" max="12547" width="16.85546875" style="2" customWidth="1"/>
    <col min="12548" max="12548" width="17.28515625" style="2" customWidth="1"/>
    <col min="12549" max="12549" width="54.28515625" style="2" customWidth="1"/>
    <col min="12550" max="12550" width="26.7109375" style="2" customWidth="1"/>
    <col min="12551" max="12780" width="9.140625" style="2"/>
    <col min="12781" max="12781" width="4" style="2" customWidth="1"/>
    <col min="12782" max="12782" width="6.28515625" style="2" customWidth="1"/>
    <col min="12783" max="12783" width="37.5703125" style="2" customWidth="1"/>
    <col min="12784" max="12784" width="11.42578125" style="2" customWidth="1"/>
    <col min="12785" max="12785" width="11.42578125" style="2" bestFit="1" customWidth="1"/>
    <col min="12786" max="12786" width="20" style="2" customWidth="1"/>
    <col min="12787" max="12787" width="18.7109375" style="2" customWidth="1"/>
    <col min="12788" max="12788" width="14" style="2" bestFit="1" customWidth="1"/>
    <col min="12789" max="12789" width="14.42578125" style="2" bestFit="1" customWidth="1"/>
    <col min="12790" max="12800" width="9.140625" style="2"/>
    <col min="12801" max="12801" width="4.28515625" style="2" customWidth="1"/>
    <col min="12802" max="12802" width="37.7109375" style="2" customWidth="1"/>
    <col min="12803" max="12803" width="16.85546875" style="2" customWidth="1"/>
    <col min="12804" max="12804" width="17.28515625" style="2" customWidth="1"/>
    <col min="12805" max="12805" width="54.28515625" style="2" customWidth="1"/>
    <col min="12806" max="12806" width="26.7109375" style="2" customWidth="1"/>
    <col min="12807" max="13036" width="9.140625" style="2"/>
    <col min="13037" max="13037" width="4" style="2" customWidth="1"/>
    <col min="13038" max="13038" width="6.28515625" style="2" customWidth="1"/>
    <col min="13039" max="13039" width="37.5703125" style="2" customWidth="1"/>
    <col min="13040" max="13040" width="11.42578125" style="2" customWidth="1"/>
    <col min="13041" max="13041" width="11.42578125" style="2" bestFit="1" customWidth="1"/>
    <col min="13042" max="13042" width="20" style="2" customWidth="1"/>
    <col min="13043" max="13043" width="18.7109375" style="2" customWidth="1"/>
    <col min="13044" max="13044" width="14" style="2" bestFit="1" customWidth="1"/>
    <col min="13045" max="13045" width="14.42578125" style="2" bestFit="1" customWidth="1"/>
    <col min="13046" max="13056" width="9.140625" style="2"/>
    <col min="13057" max="13057" width="4.28515625" style="2" customWidth="1"/>
    <col min="13058" max="13058" width="37.7109375" style="2" customWidth="1"/>
    <col min="13059" max="13059" width="16.85546875" style="2" customWidth="1"/>
    <col min="13060" max="13060" width="17.28515625" style="2" customWidth="1"/>
    <col min="13061" max="13061" width="54.28515625" style="2" customWidth="1"/>
    <col min="13062" max="13062" width="26.7109375" style="2" customWidth="1"/>
    <col min="13063" max="13292" width="9.140625" style="2"/>
    <col min="13293" max="13293" width="4" style="2" customWidth="1"/>
    <col min="13294" max="13294" width="6.28515625" style="2" customWidth="1"/>
    <col min="13295" max="13295" width="37.5703125" style="2" customWidth="1"/>
    <col min="13296" max="13296" width="11.42578125" style="2" customWidth="1"/>
    <col min="13297" max="13297" width="11.42578125" style="2" bestFit="1" customWidth="1"/>
    <col min="13298" max="13298" width="20" style="2" customWidth="1"/>
    <col min="13299" max="13299" width="18.7109375" style="2" customWidth="1"/>
    <col min="13300" max="13300" width="14" style="2" bestFit="1" customWidth="1"/>
    <col min="13301" max="13301" width="14.42578125" style="2" bestFit="1" customWidth="1"/>
    <col min="13302" max="13312" width="9.140625" style="2"/>
    <col min="13313" max="13313" width="4.28515625" style="2" customWidth="1"/>
    <col min="13314" max="13314" width="37.7109375" style="2" customWidth="1"/>
    <col min="13315" max="13315" width="16.85546875" style="2" customWidth="1"/>
    <col min="13316" max="13316" width="17.28515625" style="2" customWidth="1"/>
    <col min="13317" max="13317" width="54.28515625" style="2" customWidth="1"/>
    <col min="13318" max="13318" width="26.7109375" style="2" customWidth="1"/>
    <col min="13319" max="13548" width="9.140625" style="2"/>
    <col min="13549" max="13549" width="4" style="2" customWidth="1"/>
    <col min="13550" max="13550" width="6.28515625" style="2" customWidth="1"/>
    <col min="13551" max="13551" width="37.5703125" style="2" customWidth="1"/>
    <col min="13552" max="13552" width="11.42578125" style="2" customWidth="1"/>
    <col min="13553" max="13553" width="11.42578125" style="2" bestFit="1" customWidth="1"/>
    <col min="13554" max="13554" width="20" style="2" customWidth="1"/>
    <col min="13555" max="13555" width="18.7109375" style="2" customWidth="1"/>
    <col min="13556" max="13556" width="14" style="2" bestFit="1" customWidth="1"/>
    <col min="13557" max="13557" width="14.42578125" style="2" bestFit="1" customWidth="1"/>
    <col min="13558" max="13568" width="9.140625" style="2"/>
    <col min="13569" max="13569" width="4.28515625" style="2" customWidth="1"/>
    <col min="13570" max="13570" width="37.7109375" style="2" customWidth="1"/>
    <col min="13571" max="13571" width="16.85546875" style="2" customWidth="1"/>
    <col min="13572" max="13572" width="17.28515625" style="2" customWidth="1"/>
    <col min="13573" max="13573" width="54.28515625" style="2" customWidth="1"/>
    <col min="13574" max="13574" width="26.7109375" style="2" customWidth="1"/>
    <col min="13575" max="13804" width="9.140625" style="2"/>
    <col min="13805" max="13805" width="4" style="2" customWidth="1"/>
    <col min="13806" max="13806" width="6.28515625" style="2" customWidth="1"/>
    <col min="13807" max="13807" width="37.5703125" style="2" customWidth="1"/>
    <col min="13808" max="13808" width="11.42578125" style="2" customWidth="1"/>
    <col min="13809" max="13809" width="11.42578125" style="2" bestFit="1" customWidth="1"/>
    <col min="13810" max="13810" width="20" style="2" customWidth="1"/>
    <col min="13811" max="13811" width="18.7109375" style="2" customWidth="1"/>
    <col min="13812" max="13812" width="14" style="2" bestFit="1" customWidth="1"/>
    <col min="13813" max="13813" width="14.42578125" style="2" bestFit="1" customWidth="1"/>
    <col min="13814" max="13824" width="9.140625" style="2"/>
    <col min="13825" max="13825" width="4.28515625" style="2" customWidth="1"/>
    <col min="13826" max="13826" width="37.7109375" style="2" customWidth="1"/>
    <col min="13827" max="13827" width="16.85546875" style="2" customWidth="1"/>
    <col min="13828" max="13828" width="17.28515625" style="2" customWidth="1"/>
    <col min="13829" max="13829" width="54.28515625" style="2" customWidth="1"/>
    <col min="13830" max="13830" width="26.7109375" style="2" customWidth="1"/>
    <col min="13831" max="14060" width="9.140625" style="2"/>
    <col min="14061" max="14061" width="4" style="2" customWidth="1"/>
    <col min="14062" max="14062" width="6.28515625" style="2" customWidth="1"/>
    <col min="14063" max="14063" width="37.5703125" style="2" customWidth="1"/>
    <col min="14064" max="14064" width="11.42578125" style="2" customWidth="1"/>
    <col min="14065" max="14065" width="11.42578125" style="2" bestFit="1" customWidth="1"/>
    <col min="14066" max="14066" width="20" style="2" customWidth="1"/>
    <col min="14067" max="14067" width="18.7109375" style="2" customWidth="1"/>
    <col min="14068" max="14068" width="14" style="2" bestFit="1" customWidth="1"/>
    <col min="14069" max="14069" width="14.42578125" style="2" bestFit="1" customWidth="1"/>
    <col min="14070" max="14080" width="9.140625" style="2"/>
    <col min="14081" max="14081" width="4.28515625" style="2" customWidth="1"/>
    <col min="14082" max="14082" width="37.7109375" style="2" customWidth="1"/>
    <col min="14083" max="14083" width="16.85546875" style="2" customWidth="1"/>
    <col min="14084" max="14084" width="17.28515625" style="2" customWidth="1"/>
    <col min="14085" max="14085" width="54.28515625" style="2" customWidth="1"/>
    <col min="14086" max="14086" width="26.7109375" style="2" customWidth="1"/>
    <col min="14087" max="14316" width="9.140625" style="2"/>
    <col min="14317" max="14317" width="4" style="2" customWidth="1"/>
    <col min="14318" max="14318" width="6.28515625" style="2" customWidth="1"/>
    <col min="14319" max="14319" width="37.5703125" style="2" customWidth="1"/>
    <col min="14320" max="14320" width="11.42578125" style="2" customWidth="1"/>
    <col min="14321" max="14321" width="11.42578125" style="2" bestFit="1" customWidth="1"/>
    <col min="14322" max="14322" width="20" style="2" customWidth="1"/>
    <col min="14323" max="14323" width="18.7109375" style="2" customWidth="1"/>
    <col min="14324" max="14324" width="14" style="2" bestFit="1" customWidth="1"/>
    <col min="14325" max="14325" width="14.42578125" style="2" bestFit="1" customWidth="1"/>
    <col min="14326" max="14336" width="9.140625" style="2"/>
    <col min="14337" max="14337" width="4.28515625" style="2" customWidth="1"/>
    <col min="14338" max="14338" width="37.7109375" style="2" customWidth="1"/>
    <col min="14339" max="14339" width="16.85546875" style="2" customWidth="1"/>
    <col min="14340" max="14340" width="17.28515625" style="2" customWidth="1"/>
    <col min="14341" max="14341" width="54.28515625" style="2" customWidth="1"/>
    <col min="14342" max="14342" width="26.7109375" style="2" customWidth="1"/>
    <col min="14343" max="14572" width="9.140625" style="2"/>
    <col min="14573" max="14573" width="4" style="2" customWidth="1"/>
    <col min="14574" max="14574" width="6.28515625" style="2" customWidth="1"/>
    <col min="14575" max="14575" width="37.5703125" style="2" customWidth="1"/>
    <col min="14576" max="14576" width="11.42578125" style="2" customWidth="1"/>
    <col min="14577" max="14577" width="11.42578125" style="2" bestFit="1" customWidth="1"/>
    <col min="14578" max="14578" width="20" style="2" customWidth="1"/>
    <col min="14579" max="14579" width="18.7109375" style="2" customWidth="1"/>
    <col min="14580" max="14580" width="14" style="2" bestFit="1" customWidth="1"/>
    <col min="14581" max="14581" width="14.42578125" style="2" bestFit="1" customWidth="1"/>
    <col min="14582" max="14592" width="9.140625" style="2"/>
    <col min="14593" max="14593" width="4.28515625" style="2" customWidth="1"/>
    <col min="14594" max="14594" width="37.7109375" style="2" customWidth="1"/>
    <col min="14595" max="14595" width="16.85546875" style="2" customWidth="1"/>
    <col min="14596" max="14596" width="17.28515625" style="2" customWidth="1"/>
    <col min="14597" max="14597" width="54.28515625" style="2" customWidth="1"/>
    <col min="14598" max="14598" width="26.7109375" style="2" customWidth="1"/>
    <col min="14599" max="14828" width="9.140625" style="2"/>
    <col min="14829" max="14829" width="4" style="2" customWidth="1"/>
    <col min="14830" max="14830" width="6.28515625" style="2" customWidth="1"/>
    <col min="14831" max="14831" width="37.5703125" style="2" customWidth="1"/>
    <col min="14832" max="14832" width="11.42578125" style="2" customWidth="1"/>
    <col min="14833" max="14833" width="11.42578125" style="2" bestFit="1" customWidth="1"/>
    <col min="14834" max="14834" width="20" style="2" customWidth="1"/>
    <col min="14835" max="14835" width="18.7109375" style="2" customWidth="1"/>
    <col min="14836" max="14836" width="14" style="2" bestFit="1" customWidth="1"/>
    <col min="14837" max="14837" width="14.42578125" style="2" bestFit="1" customWidth="1"/>
    <col min="14838" max="14848" width="9.140625" style="2"/>
    <col min="14849" max="14849" width="4.28515625" style="2" customWidth="1"/>
    <col min="14850" max="14850" width="37.7109375" style="2" customWidth="1"/>
    <col min="14851" max="14851" width="16.85546875" style="2" customWidth="1"/>
    <col min="14852" max="14852" width="17.28515625" style="2" customWidth="1"/>
    <col min="14853" max="14853" width="54.28515625" style="2" customWidth="1"/>
    <col min="14854" max="14854" width="26.7109375" style="2" customWidth="1"/>
    <col min="14855" max="15084" width="9.140625" style="2"/>
    <col min="15085" max="15085" width="4" style="2" customWidth="1"/>
    <col min="15086" max="15086" width="6.28515625" style="2" customWidth="1"/>
    <col min="15087" max="15087" width="37.5703125" style="2" customWidth="1"/>
    <col min="15088" max="15088" width="11.42578125" style="2" customWidth="1"/>
    <col min="15089" max="15089" width="11.42578125" style="2" bestFit="1" customWidth="1"/>
    <col min="15090" max="15090" width="20" style="2" customWidth="1"/>
    <col min="15091" max="15091" width="18.7109375" style="2" customWidth="1"/>
    <col min="15092" max="15092" width="14" style="2" bestFit="1" customWidth="1"/>
    <col min="15093" max="15093" width="14.42578125" style="2" bestFit="1" customWidth="1"/>
    <col min="15094" max="15104" width="9.140625" style="2"/>
    <col min="15105" max="15105" width="4.28515625" style="2" customWidth="1"/>
    <col min="15106" max="15106" width="37.7109375" style="2" customWidth="1"/>
    <col min="15107" max="15107" width="16.85546875" style="2" customWidth="1"/>
    <col min="15108" max="15108" width="17.28515625" style="2" customWidth="1"/>
    <col min="15109" max="15109" width="54.28515625" style="2" customWidth="1"/>
    <col min="15110" max="15110" width="26.7109375" style="2" customWidth="1"/>
    <col min="15111" max="15340" width="9.140625" style="2"/>
    <col min="15341" max="15341" width="4" style="2" customWidth="1"/>
    <col min="15342" max="15342" width="6.28515625" style="2" customWidth="1"/>
    <col min="15343" max="15343" width="37.5703125" style="2" customWidth="1"/>
    <col min="15344" max="15344" width="11.42578125" style="2" customWidth="1"/>
    <col min="15345" max="15345" width="11.42578125" style="2" bestFit="1" customWidth="1"/>
    <col min="15346" max="15346" width="20" style="2" customWidth="1"/>
    <col min="15347" max="15347" width="18.7109375" style="2" customWidth="1"/>
    <col min="15348" max="15348" width="14" style="2" bestFit="1" customWidth="1"/>
    <col min="15349" max="15349" width="14.42578125" style="2" bestFit="1" customWidth="1"/>
    <col min="15350" max="15360" width="9.140625" style="2"/>
    <col min="15361" max="15361" width="4.28515625" style="2" customWidth="1"/>
    <col min="15362" max="15362" width="37.7109375" style="2" customWidth="1"/>
    <col min="15363" max="15363" width="16.85546875" style="2" customWidth="1"/>
    <col min="15364" max="15364" width="17.28515625" style="2" customWidth="1"/>
    <col min="15365" max="15365" width="54.28515625" style="2" customWidth="1"/>
    <col min="15366" max="15366" width="26.7109375" style="2" customWidth="1"/>
    <col min="15367" max="15596" width="9.140625" style="2"/>
    <col min="15597" max="15597" width="4" style="2" customWidth="1"/>
    <col min="15598" max="15598" width="6.28515625" style="2" customWidth="1"/>
    <col min="15599" max="15599" width="37.5703125" style="2" customWidth="1"/>
    <col min="15600" max="15600" width="11.42578125" style="2" customWidth="1"/>
    <col min="15601" max="15601" width="11.42578125" style="2" bestFit="1" customWidth="1"/>
    <col min="15602" max="15602" width="20" style="2" customWidth="1"/>
    <col min="15603" max="15603" width="18.7109375" style="2" customWidth="1"/>
    <col min="15604" max="15604" width="14" style="2" bestFit="1" customWidth="1"/>
    <col min="15605" max="15605" width="14.42578125" style="2" bestFit="1" customWidth="1"/>
    <col min="15606" max="15616" width="9.140625" style="2"/>
    <col min="15617" max="15617" width="4.28515625" style="2" customWidth="1"/>
    <col min="15618" max="15618" width="37.7109375" style="2" customWidth="1"/>
    <col min="15619" max="15619" width="16.85546875" style="2" customWidth="1"/>
    <col min="15620" max="15620" width="17.28515625" style="2" customWidth="1"/>
    <col min="15621" max="15621" width="54.28515625" style="2" customWidth="1"/>
    <col min="15622" max="15622" width="26.7109375" style="2" customWidth="1"/>
    <col min="15623" max="15852" width="9.140625" style="2"/>
    <col min="15853" max="15853" width="4" style="2" customWidth="1"/>
    <col min="15854" max="15854" width="6.28515625" style="2" customWidth="1"/>
    <col min="15855" max="15855" width="37.5703125" style="2" customWidth="1"/>
    <col min="15856" max="15856" width="11.42578125" style="2" customWidth="1"/>
    <col min="15857" max="15857" width="11.42578125" style="2" bestFit="1" customWidth="1"/>
    <col min="15858" max="15858" width="20" style="2" customWidth="1"/>
    <col min="15859" max="15859" width="18.7109375" style="2" customWidth="1"/>
    <col min="15860" max="15860" width="14" style="2" bestFit="1" customWidth="1"/>
    <col min="15861" max="15861" width="14.42578125" style="2" bestFit="1" customWidth="1"/>
    <col min="15862" max="15872" width="9.140625" style="2"/>
    <col min="15873" max="15873" width="4.28515625" style="2" customWidth="1"/>
    <col min="15874" max="15874" width="37.7109375" style="2" customWidth="1"/>
    <col min="15875" max="15875" width="16.85546875" style="2" customWidth="1"/>
    <col min="15876" max="15876" width="17.28515625" style="2" customWidth="1"/>
    <col min="15877" max="15877" width="54.28515625" style="2" customWidth="1"/>
    <col min="15878" max="15878" width="26.7109375" style="2" customWidth="1"/>
    <col min="15879" max="16108" width="9.140625" style="2"/>
    <col min="16109" max="16109" width="4" style="2" customWidth="1"/>
    <col min="16110" max="16110" width="6.28515625" style="2" customWidth="1"/>
    <col min="16111" max="16111" width="37.5703125" style="2" customWidth="1"/>
    <col min="16112" max="16112" width="11.42578125" style="2" customWidth="1"/>
    <col min="16113" max="16113" width="11.42578125" style="2" bestFit="1" customWidth="1"/>
    <col min="16114" max="16114" width="20" style="2" customWidth="1"/>
    <col min="16115" max="16115" width="18.7109375" style="2" customWidth="1"/>
    <col min="16116" max="16116" width="14" style="2" bestFit="1" customWidth="1"/>
    <col min="16117" max="16117" width="14.42578125" style="2" bestFit="1" customWidth="1"/>
    <col min="16118" max="16128" width="9.140625" style="2"/>
    <col min="16129" max="16129" width="4.28515625" style="2" customWidth="1"/>
    <col min="16130" max="16130" width="37.7109375" style="2" customWidth="1"/>
    <col min="16131" max="16131" width="16.85546875" style="2" customWidth="1"/>
    <col min="16132" max="16132" width="17.28515625" style="2" customWidth="1"/>
    <col min="16133" max="16133" width="54.28515625" style="2" customWidth="1"/>
    <col min="16134" max="16134" width="26.7109375" style="2" customWidth="1"/>
    <col min="16135" max="16384" width="9.140625" style="2"/>
  </cols>
  <sheetData>
    <row r="1" spans="1:14" s="3" customFormat="1" ht="69" customHeight="1" x14ac:dyDescent="0.2">
      <c r="D1" s="4"/>
    </row>
    <row r="2" spans="1:14" s="5" customFormat="1" ht="15.75" x14ac:dyDescent="0.25">
      <c r="D2" s="570"/>
      <c r="E2" s="570"/>
      <c r="F2" s="570"/>
      <c r="G2" s="570"/>
      <c r="H2" s="570"/>
      <c r="I2" s="570"/>
      <c r="J2" s="570"/>
      <c r="K2" s="570"/>
      <c r="L2" s="570"/>
      <c r="M2" s="570"/>
      <c r="N2" s="570"/>
    </row>
    <row r="3" spans="1:14" s="5" customFormat="1" ht="15.75" x14ac:dyDescent="0.25">
      <c r="D3" s="570" t="s">
        <v>4</v>
      </c>
      <c r="E3" s="570"/>
      <c r="F3" s="570"/>
      <c r="G3" s="570"/>
      <c r="H3" s="570"/>
      <c r="I3" s="570"/>
      <c r="J3" s="570"/>
      <c r="K3" s="570"/>
      <c r="L3" s="570"/>
      <c r="M3" s="570"/>
      <c r="N3" s="570"/>
    </row>
    <row r="4" spans="1:14" s="3" customFormat="1" ht="12.75" x14ac:dyDescent="0.2">
      <c r="D4" s="4"/>
    </row>
    <row r="5" spans="1:14" s="3" customFormat="1" ht="12.75" x14ac:dyDescent="0.2">
      <c r="D5" s="4"/>
    </row>
    <row r="6" spans="1:14" ht="15.75" x14ac:dyDescent="0.25">
      <c r="C6" s="571" t="s">
        <v>255</v>
      </c>
      <c r="D6" s="571"/>
      <c r="E6" s="571"/>
      <c r="F6" s="571"/>
      <c r="G6" s="571"/>
      <c r="H6" s="571"/>
      <c r="I6" s="571"/>
      <c r="J6" s="571"/>
      <c r="K6" s="571"/>
      <c r="L6" s="571"/>
      <c r="M6" s="571"/>
      <c r="N6" s="571"/>
    </row>
    <row r="7" spans="1:14" s="3" customFormat="1" ht="13.5" thickBot="1" x14ac:dyDescent="0.25">
      <c r="D7" s="4"/>
    </row>
    <row r="8" spans="1:14" s="19" customFormat="1" ht="13.5" customHeight="1" thickBot="1" x14ac:dyDescent="0.25">
      <c r="C8" s="42"/>
      <c r="D8" s="43"/>
      <c r="E8" s="2"/>
      <c r="F8" s="276" t="s">
        <v>65</v>
      </c>
      <c r="G8" s="2"/>
      <c r="H8" s="2"/>
      <c r="I8" s="2"/>
      <c r="J8" s="2"/>
      <c r="K8" s="2"/>
      <c r="L8" s="2"/>
      <c r="M8" s="2"/>
      <c r="N8" s="17"/>
    </row>
    <row r="9" spans="1:14" s="19" customFormat="1" ht="14.25" customHeight="1" thickBot="1" x14ac:dyDescent="0.25">
      <c r="A9" s="549" t="s">
        <v>251</v>
      </c>
      <c r="C9" s="42"/>
      <c r="D9" s="43"/>
      <c r="E9" s="262">
        <f>F9-1</f>
        <v>2024</v>
      </c>
      <c r="F9" s="263">
        <f>I.Pressupostos!G12</f>
        <v>2025</v>
      </c>
      <c r="G9" s="262">
        <f>F9+1</f>
        <v>2026</v>
      </c>
      <c r="H9" s="262">
        <f t="shared" ref="H9" si="0">G9+1</f>
        <v>2027</v>
      </c>
      <c r="I9" s="262">
        <f t="shared" ref="I9" si="1">H9+1</f>
        <v>2028</v>
      </c>
      <c r="J9" s="262">
        <f t="shared" ref="J9" si="2">I9+1</f>
        <v>2029</v>
      </c>
      <c r="K9" s="262">
        <f t="shared" ref="K9" si="3">J9+1</f>
        <v>2030</v>
      </c>
      <c r="L9" s="262">
        <f t="shared" ref="L9" si="4">K9+1</f>
        <v>2031</v>
      </c>
      <c r="M9" s="262">
        <f t="shared" ref="M9" si="5">L9+1</f>
        <v>2032</v>
      </c>
      <c r="N9" s="17"/>
    </row>
    <row r="10" spans="1:14" s="19" customFormat="1" ht="32.25" customHeight="1" x14ac:dyDescent="0.2">
      <c r="A10" s="549"/>
      <c r="C10" s="554" t="s">
        <v>166</v>
      </c>
      <c r="D10" s="555"/>
      <c r="E10" s="555"/>
      <c r="F10" s="555"/>
      <c r="G10" s="555"/>
      <c r="H10" s="555"/>
      <c r="I10" s="555"/>
      <c r="J10" s="555"/>
      <c r="K10" s="555"/>
      <c r="L10" s="555"/>
      <c r="M10" s="555"/>
      <c r="N10" s="556"/>
    </row>
    <row r="11" spans="1:14" s="19" customFormat="1" ht="23.25" customHeight="1" thickBot="1" x14ac:dyDescent="0.25">
      <c r="A11" s="549"/>
      <c r="C11" s="550" t="s">
        <v>40</v>
      </c>
      <c r="D11" s="551"/>
      <c r="E11" s="572"/>
      <c r="F11" s="572"/>
      <c r="G11" s="572"/>
      <c r="H11" s="572"/>
      <c r="I11" s="572"/>
      <c r="J11" s="572"/>
      <c r="K11" s="295"/>
      <c r="L11" s="295"/>
      <c r="M11" s="295"/>
      <c r="N11" s="255" t="s">
        <v>31</v>
      </c>
    </row>
    <row r="12" spans="1:14" s="19" customFormat="1" ht="21.75" customHeight="1" x14ac:dyDescent="0.2">
      <c r="A12" s="549"/>
      <c r="C12" s="378"/>
      <c r="D12" s="379"/>
      <c r="E12" s="350"/>
      <c r="F12" s="380"/>
      <c r="G12" s="381"/>
      <c r="H12" s="382"/>
      <c r="I12" s="350"/>
      <c r="J12" s="350"/>
      <c r="K12" s="350"/>
      <c r="L12" s="350"/>
      <c r="M12" s="350"/>
      <c r="N12" s="257">
        <f>SUM(E12:M12)</f>
        <v>0</v>
      </c>
    </row>
    <row r="13" spans="1:14" s="19" customFormat="1" ht="19.5" customHeight="1" x14ac:dyDescent="0.2">
      <c r="A13" s="549"/>
      <c r="C13" s="378"/>
      <c r="D13" s="379"/>
      <c r="E13" s="350"/>
      <c r="F13" s="383"/>
      <c r="G13" s="381"/>
      <c r="H13" s="382"/>
      <c r="I13" s="350"/>
      <c r="J13" s="350"/>
      <c r="K13" s="350"/>
      <c r="L13" s="350"/>
      <c r="M13" s="350"/>
      <c r="N13" s="257">
        <f t="shared" ref="N13:N16" si="6">SUM(E13:M13)</f>
        <v>0</v>
      </c>
    </row>
    <row r="14" spans="1:14" s="19" customFormat="1" ht="15" customHeight="1" x14ac:dyDescent="0.2">
      <c r="A14" s="549"/>
      <c r="C14" s="378"/>
      <c r="D14" s="379"/>
      <c r="E14" s="350"/>
      <c r="F14" s="383"/>
      <c r="G14" s="381"/>
      <c r="H14" s="382"/>
      <c r="I14" s="350"/>
      <c r="J14" s="350"/>
      <c r="K14" s="350"/>
      <c r="L14" s="350"/>
      <c r="M14" s="350"/>
      <c r="N14" s="257">
        <f t="shared" si="6"/>
        <v>0</v>
      </c>
    </row>
    <row r="15" spans="1:14" s="19" customFormat="1" ht="12.75" x14ac:dyDescent="0.2">
      <c r="A15" s="549"/>
      <c r="C15" s="378"/>
      <c r="D15" s="379"/>
      <c r="E15" s="384"/>
      <c r="F15" s="385"/>
      <c r="G15" s="386"/>
      <c r="H15" s="382"/>
      <c r="I15" s="350"/>
      <c r="J15" s="350"/>
      <c r="K15" s="350"/>
      <c r="L15" s="350"/>
      <c r="M15" s="350"/>
      <c r="N15" s="257">
        <f t="shared" si="6"/>
        <v>0</v>
      </c>
    </row>
    <row r="16" spans="1:14" s="19" customFormat="1" ht="14.25" customHeight="1" x14ac:dyDescent="0.2">
      <c r="A16" s="549"/>
      <c r="C16" s="378"/>
      <c r="D16" s="379"/>
      <c r="E16" s="350"/>
      <c r="F16" s="383"/>
      <c r="G16" s="381"/>
      <c r="H16" s="382"/>
      <c r="I16" s="350"/>
      <c r="J16" s="350"/>
      <c r="K16" s="350"/>
      <c r="L16" s="350"/>
      <c r="M16" s="350"/>
      <c r="N16" s="257">
        <f t="shared" si="6"/>
        <v>0</v>
      </c>
    </row>
    <row r="17" spans="1:14" s="19" customFormat="1" ht="20.25" customHeight="1" thickBot="1" x14ac:dyDescent="0.25">
      <c r="A17" s="549"/>
      <c r="C17" s="552" t="s">
        <v>249</v>
      </c>
      <c r="D17" s="553"/>
      <c r="E17" s="264">
        <f>SUM(E12:E16)</f>
        <v>0</v>
      </c>
      <c r="F17" s="261">
        <f t="shared" ref="F17:L17" si="7">SUM(F12:F16)</f>
        <v>0</v>
      </c>
      <c r="G17" s="265">
        <f t="shared" si="7"/>
        <v>0</v>
      </c>
      <c r="H17" s="264">
        <f t="shared" si="7"/>
        <v>0</v>
      </c>
      <c r="I17" s="264">
        <f t="shared" si="7"/>
        <v>0</v>
      </c>
      <c r="J17" s="264">
        <f t="shared" si="7"/>
        <v>0</v>
      </c>
      <c r="K17" s="264">
        <f t="shared" si="7"/>
        <v>0</v>
      </c>
      <c r="L17" s="264">
        <f t="shared" si="7"/>
        <v>0</v>
      </c>
      <c r="M17" s="264">
        <f>SUM(M12:M16)</f>
        <v>0</v>
      </c>
      <c r="N17" s="266">
        <f>SUM(N12:N16)</f>
        <v>0</v>
      </c>
    </row>
    <row r="18" spans="1:14" s="19" customFormat="1" ht="17.25" customHeight="1" x14ac:dyDescent="0.2">
      <c r="A18" s="549"/>
    </row>
    <row r="19" spans="1:14" s="3" customFormat="1" ht="13.5" thickBot="1" x14ac:dyDescent="0.25">
      <c r="A19" s="549"/>
      <c r="D19" s="4"/>
    </row>
    <row r="20" spans="1:14" s="3" customFormat="1" ht="30.75" customHeight="1" thickBot="1" x14ac:dyDescent="0.25">
      <c r="A20" s="549"/>
      <c r="C20" s="557" t="s">
        <v>167</v>
      </c>
      <c r="D20" s="558"/>
      <c r="E20" s="558"/>
      <c r="F20" s="558"/>
      <c r="G20" s="558"/>
      <c r="H20" s="558"/>
      <c r="I20" s="558"/>
      <c r="J20" s="558"/>
      <c r="K20" s="558"/>
      <c r="L20" s="558"/>
      <c r="M20" s="558"/>
      <c r="N20" s="559"/>
    </row>
    <row r="21" spans="1:14" s="19" customFormat="1" ht="27.75" customHeight="1" x14ac:dyDescent="0.2">
      <c r="A21" s="549"/>
      <c r="C21" s="547" t="s">
        <v>40</v>
      </c>
      <c r="D21" s="548"/>
      <c r="E21" s="560"/>
      <c r="F21" s="560"/>
      <c r="G21" s="560"/>
      <c r="H21" s="560"/>
      <c r="I21" s="560"/>
      <c r="J21" s="560"/>
      <c r="K21" s="474"/>
      <c r="L21" s="474"/>
      <c r="M21" s="474"/>
      <c r="N21" s="475" t="s">
        <v>31</v>
      </c>
    </row>
    <row r="22" spans="1:14" s="19" customFormat="1" ht="21" customHeight="1" x14ac:dyDescent="0.2">
      <c r="A22" s="549"/>
      <c r="C22" s="337">
        <f>C12</f>
        <v>0</v>
      </c>
      <c r="D22" s="338">
        <f>D12</f>
        <v>0</v>
      </c>
      <c r="E22" s="339">
        <f>E12*I.Pressupostos!L37</f>
        <v>0</v>
      </c>
      <c r="F22" s="339">
        <f>F12*I.Pressupostos!M37</f>
        <v>0</v>
      </c>
      <c r="G22" s="339">
        <f>G12*I.Pressupostos!N37</f>
        <v>0</v>
      </c>
      <c r="H22" s="339">
        <f>H12*I.Pressupostos!O37</f>
        <v>0</v>
      </c>
      <c r="I22" s="339">
        <f>I12*I.Pressupostos!P37</f>
        <v>0</v>
      </c>
      <c r="J22" s="339">
        <f>J12*I.Pressupostos!Q37</f>
        <v>0</v>
      </c>
      <c r="K22" s="339">
        <f>K12*I.Pressupostos!R37</f>
        <v>0</v>
      </c>
      <c r="L22" s="339">
        <f>L12*I.Pressupostos!S37</f>
        <v>0</v>
      </c>
      <c r="M22" s="339">
        <f>M12*I.Pressupostos!T37</f>
        <v>0</v>
      </c>
      <c r="N22" s="256">
        <f>SUM(E22:M22)</f>
        <v>0</v>
      </c>
    </row>
    <row r="23" spans="1:14" s="19" customFormat="1" ht="19.5" customHeight="1" x14ac:dyDescent="0.2">
      <c r="A23" s="549"/>
      <c r="C23" s="337"/>
      <c r="D23" s="338"/>
      <c r="E23" s="339">
        <f>E13*I.Pressupostos!L37</f>
        <v>0</v>
      </c>
      <c r="F23" s="339">
        <f>F13*I.Pressupostos!M37</f>
        <v>0</v>
      </c>
      <c r="G23" s="339">
        <f>G13*I.Pressupostos!N37</f>
        <v>0</v>
      </c>
      <c r="H23" s="339">
        <f>H13*I.Pressupostos!O37</f>
        <v>0</v>
      </c>
      <c r="I23" s="339">
        <f>I13*I.Pressupostos!P37</f>
        <v>0</v>
      </c>
      <c r="J23" s="339">
        <f>J13*I.Pressupostos!Q37</f>
        <v>0</v>
      </c>
      <c r="K23" s="339">
        <f>K13*I.Pressupostos!R37</f>
        <v>0</v>
      </c>
      <c r="L23" s="339">
        <f>L13*I.Pressupostos!S37</f>
        <v>0</v>
      </c>
      <c r="M23" s="339">
        <f>M13*I.Pressupostos!T37</f>
        <v>0</v>
      </c>
      <c r="N23" s="256">
        <f t="shared" ref="N23:N26" si="8">SUM(E23:M23)</f>
        <v>0</v>
      </c>
    </row>
    <row r="24" spans="1:14" s="19" customFormat="1" ht="24" customHeight="1" x14ac:dyDescent="0.2">
      <c r="A24" s="549"/>
      <c r="C24" s="337"/>
      <c r="D24" s="338"/>
      <c r="E24" s="339">
        <f>E14*I.Pressupostos!L37</f>
        <v>0</v>
      </c>
      <c r="F24" s="339">
        <f>F14*I.Pressupostos!M37</f>
        <v>0</v>
      </c>
      <c r="G24" s="339">
        <f>G14*I.Pressupostos!N37</f>
        <v>0</v>
      </c>
      <c r="H24" s="339">
        <f>H14*I.Pressupostos!O37</f>
        <v>0</v>
      </c>
      <c r="I24" s="339">
        <f>I14*I.Pressupostos!P37</f>
        <v>0</v>
      </c>
      <c r="J24" s="339">
        <f>J14*I.Pressupostos!Q37</f>
        <v>0</v>
      </c>
      <c r="K24" s="339">
        <f>K14*I.Pressupostos!R37</f>
        <v>0</v>
      </c>
      <c r="L24" s="339">
        <f>L14*I.Pressupostos!S37</f>
        <v>0</v>
      </c>
      <c r="M24" s="339">
        <f>M14*I.Pressupostos!T37</f>
        <v>0</v>
      </c>
      <c r="N24" s="256">
        <f t="shared" si="8"/>
        <v>0</v>
      </c>
    </row>
    <row r="25" spans="1:14" s="19" customFormat="1" ht="27" customHeight="1" x14ac:dyDescent="0.2">
      <c r="A25" s="549"/>
      <c r="C25" s="337"/>
      <c r="D25" s="338"/>
      <c r="E25" s="339">
        <f>E15*I.Pressupostos!L37</f>
        <v>0</v>
      </c>
      <c r="F25" s="339">
        <f>F15*I.Pressupostos!M37</f>
        <v>0</v>
      </c>
      <c r="G25" s="339">
        <f>G15*I.Pressupostos!N37</f>
        <v>0</v>
      </c>
      <c r="H25" s="339">
        <f>H15*I.Pressupostos!O37</f>
        <v>0</v>
      </c>
      <c r="I25" s="339">
        <f>I15*I.Pressupostos!P37</f>
        <v>0</v>
      </c>
      <c r="J25" s="339">
        <f>J15*I.Pressupostos!Q37</f>
        <v>0</v>
      </c>
      <c r="K25" s="339">
        <f>K15*I.Pressupostos!R37</f>
        <v>0</v>
      </c>
      <c r="L25" s="339">
        <f>L15*I.Pressupostos!S37</f>
        <v>0</v>
      </c>
      <c r="M25" s="339">
        <f>M15*I.Pressupostos!T37</f>
        <v>0</v>
      </c>
      <c r="N25" s="256">
        <f t="shared" si="8"/>
        <v>0</v>
      </c>
    </row>
    <row r="26" spans="1:14" s="19" customFormat="1" ht="20.25" customHeight="1" x14ac:dyDescent="0.2">
      <c r="A26" s="549"/>
      <c r="C26" s="337"/>
      <c r="D26" s="338"/>
      <c r="E26" s="339">
        <f>E16*I.Pressupostos!L37</f>
        <v>0</v>
      </c>
      <c r="F26" s="339">
        <f>F16*I.Pressupostos!M37</f>
        <v>0</v>
      </c>
      <c r="G26" s="339">
        <f>G16*I.Pressupostos!N37</f>
        <v>0</v>
      </c>
      <c r="H26" s="339">
        <f>H16*I.Pressupostos!O37</f>
        <v>0</v>
      </c>
      <c r="I26" s="339">
        <f>I16*I.Pressupostos!P37</f>
        <v>0</v>
      </c>
      <c r="J26" s="339">
        <f>J16*I.Pressupostos!Q37</f>
        <v>0</v>
      </c>
      <c r="K26" s="339">
        <f>K16*I.Pressupostos!R37</f>
        <v>0</v>
      </c>
      <c r="L26" s="339">
        <f>L16*I.Pressupostos!S37</f>
        <v>0</v>
      </c>
      <c r="M26" s="339">
        <f>M16*I.Pressupostos!T37</f>
        <v>0</v>
      </c>
      <c r="N26" s="256">
        <f t="shared" si="8"/>
        <v>0</v>
      </c>
    </row>
    <row r="27" spans="1:14" s="19" customFormat="1" ht="18.75" customHeight="1" x14ac:dyDescent="0.2">
      <c r="A27" s="549"/>
      <c r="C27" s="64" t="s">
        <v>17</v>
      </c>
      <c r="D27" s="44" t="s">
        <v>250</v>
      </c>
      <c r="E27" s="45">
        <f>SUM(E22:E26)</f>
        <v>0</v>
      </c>
      <c r="F27" s="259">
        <f>SUM(F22:F26)</f>
        <v>0</v>
      </c>
      <c r="G27" s="260">
        <f>SUM(G22:G26)</f>
        <v>0</v>
      </c>
      <c r="H27" s="46">
        <f>SUM(H22:H26)</f>
        <v>0</v>
      </c>
      <c r="I27" s="46">
        <f t="shared" ref="I27:J27" si="9">SUM(I22:I26)</f>
        <v>0</v>
      </c>
      <c r="J27" s="46">
        <f t="shared" si="9"/>
        <v>0</v>
      </c>
      <c r="K27" s="46">
        <f t="shared" ref="K27:M27" si="10">SUM(K22:K26)</f>
        <v>0</v>
      </c>
      <c r="L27" s="46">
        <f t="shared" si="10"/>
        <v>0</v>
      </c>
      <c r="M27" s="46">
        <f t="shared" si="10"/>
        <v>0</v>
      </c>
      <c r="N27" s="318">
        <f>N22+N23+N24+N25+N26</f>
        <v>0</v>
      </c>
    </row>
    <row r="28" spans="1:14" s="19" customFormat="1" ht="12.75" x14ac:dyDescent="0.2">
      <c r="C28" s="221"/>
      <c r="D28" s="43"/>
      <c r="E28" s="17"/>
      <c r="F28" s="17"/>
      <c r="G28" s="17"/>
      <c r="H28" s="17"/>
      <c r="I28" s="17"/>
      <c r="J28" s="17"/>
      <c r="K28" s="17"/>
      <c r="L28" s="17"/>
      <c r="M28" s="17"/>
      <c r="N28" s="17"/>
    </row>
    <row r="29" spans="1:14" s="19" customFormat="1" ht="23.25" customHeight="1" x14ac:dyDescent="0.2">
      <c r="C29" s="561" t="s">
        <v>171</v>
      </c>
      <c r="D29" s="562"/>
      <c r="E29" s="562"/>
      <c r="F29" s="562"/>
      <c r="G29" s="562"/>
      <c r="H29" s="562"/>
      <c r="I29" s="562"/>
      <c r="J29" s="562"/>
      <c r="K29" s="562"/>
      <c r="L29" s="562"/>
      <c r="M29" s="562"/>
      <c r="N29" s="563"/>
    </row>
    <row r="30" spans="1:14" customFormat="1" x14ac:dyDescent="0.25">
      <c r="C30" s="564"/>
      <c r="D30" s="565"/>
      <c r="E30" s="565"/>
      <c r="F30" s="565"/>
      <c r="G30" s="565"/>
      <c r="H30" s="565"/>
      <c r="I30" s="565"/>
      <c r="J30" s="565"/>
      <c r="K30" s="565"/>
      <c r="L30" s="565"/>
      <c r="M30" s="565"/>
      <c r="N30" s="566"/>
    </row>
    <row r="31" spans="1:14" customFormat="1" x14ac:dyDescent="0.25">
      <c r="C31" s="564"/>
      <c r="D31" s="565"/>
      <c r="E31" s="565"/>
      <c r="F31" s="565"/>
      <c r="G31" s="565"/>
      <c r="H31" s="565"/>
      <c r="I31" s="565"/>
      <c r="J31" s="565"/>
      <c r="K31" s="565"/>
      <c r="L31" s="565"/>
      <c r="M31" s="565"/>
      <c r="N31" s="566"/>
    </row>
    <row r="32" spans="1:14" customFormat="1" x14ac:dyDescent="0.25">
      <c r="C32" s="564"/>
      <c r="D32" s="565"/>
      <c r="E32" s="565"/>
      <c r="F32" s="565"/>
      <c r="G32" s="565"/>
      <c r="H32" s="565"/>
      <c r="I32" s="565"/>
      <c r="J32" s="565"/>
      <c r="K32" s="565"/>
      <c r="L32" s="565"/>
      <c r="M32" s="565"/>
      <c r="N32" s="566"/>
    </row>
    <row r="33" spans="1:36" x14ac:dyDescent="0.25">
      <c r="C33" s="564"/>
      <c r="D33" s="565"/>
      <c r="E33" s="565"/>
      <c r="F33" s="565"/>
      <c r="G33" s="565"/>
      <c r="H33" s="565"/>
      <c r="I33" s="565"/>
      <c r="J33" s="565"/>
      <c r="K33" s="565"/>
      <c r="L33" s="565"/>
      <c r="M33" s="565"/>
      <c r="N33" s="566"/>
    </row>
    <row r="34" spans="1:36" x14ac:dyDescent="0.25">
      <c r="C34" s="567"/>
      <c r="D34" s="568"/>
      <c r="E34" s="568"/>
      <c r="F34" s="568"/>
      <c r="G34" s="568"/>
      <c r="H34" s="568"/>
      <c r="I34" s="568"/>
      <c r="J34" s="568"/>
      <c r="K34" s="568"/>
      <c r="L34" s="568"/>
      <c r="M34" s="568"/>
      <c r="N34" s="569"/>
    </row>
    <row r="35" spans="1:36" x14ac:dyDescent="0.25">
      <c r="C35" s="2"/>
    </row>
    <row r="36" spans="1:36" ht="23.25" customHeight="1" x14ac:dyDescent="0.25">
      <c r="C36" s="2"/>
    </row>
    <row r="37" spans="1:36" ht="15.75" thickBot="1" x14ac:dyDescent="0.25">
      <c r="A37" s="549" t="s">
        <v>252</v>
      </c>
      <c r="C37" s="42"/>
      <c r="D37" s="43"/>
      <c r="E37" s="262">
        <f>F37-1</f>
        <v>2024</v>
      </c>
      <c r="F37" s="263">
        <f>I.Pressupostos!G12</f>
        <v>2025</v>
      </c>
      <c r="G37" s="262">
        <f>F37+1</f>
        <v>2026</v>
      </c>
      <c r="H37" s="262">
        <f t="shared" ref="H37:AB37" si="11">G37+1</f>
        <v>2027</v>
      </c>
      <c r="I37" s="262">
        <f t="shared" si="11"/>
        <v>2028</v>
      </c>
      <c r="J37" s="262">
        <f t="shared" si="11"/>
        <v>2029</v>
      </c>
      <c r="K37" s="262">
        <f t="shared" si="11"/>
        <v>2030</v>
      </c>
      <c r="L37" s="262">
        <f t="shared" si="11"/>
        <v>2031</v>
      </c>
      <c r="M37" s="262">
        <f t="shared" si="11"/>
        <v>2032</v>
      </c>
      <c r="N37" s="262">
        <f t="shared" si="11"/>
        <v>2033</v>
      </c>
      <c r="O37" s="262">
        <f t="shared" si="11"/>
        <v>2034</v>
      </c>
      <c r="P37" s="262">
        <f t="shared" si="11"/>
        <v>2035</v>
      </c>
      <c r="Q37" s="262">
        <f t="shared" si="11"/>
        <v>2036</v>
      </c>
      <c r="R37" s="262">
        <f t="shared" si="11"/>
        <v>2037</v>
      </c>
      <c r="S37" s="262">
        <f t="shared" si="11"/>
        <v>2038</v>
      </c>
      <c r="T37" s="262">
        <f t="shared" si="11"/>
        <v>2039</v>
      </c>
      <c r="U37" s="262">
        <f t="shared" si="11"/>
        <v>2040</v>
      </c>
      <c r="V37" s="262">
        <f t="shared" si="11"/>
        <v>2041</v>
      </c>
      <c r="W37" s="262">
        <f t="shared" si="11"/>
        <v>2042</v>
      </c>
      <c r="X37" s="262">
        <f t="shared" si="11"/>
        <v>2043</v>
      </c>
      <c r="Y37" s="262">
        <f t="shared" si="11"/>
        <v>2044</v>
      </c>
      <c r="Z37" s="262">
        <f t="shared" si="11"/>
        <v>2045</v>
      </c>
      <c r="AA37" s="262">
        <f t="shared" si="11"/>
        <v>2046</v>
      </c>
      <c r="AB37" s="262">
        <f t="shared" si="11"/>
        <v>2047</v>
      </c>
      <c r="AC37" s="262">
        <f t="shared" ref="AC37" si="12">AB37+1</f>
        <v>2048</v>
      </c>
      <c r="AD37" s="262">
        <f t="shared" ref="AD37" si="13">AC37+1</f>
        <v>2049</v>
      </c>
      <c r="AE37" s="262">
        <f t="shared" ref="AE37" si="14">AD37+1</f>
        <v>2050</v>
      </c>
      <c r="AF37" s="262">
        <f t="shared" ref="AF37" si="15">AE37+1</f>
        <v>2051</v>
      </c>
      <c r="AG37" s="262">
        <f t="shared" ref="AG37" si="16">AF37+1</f>
        <v>2052</v>
      </c>
      <c r="AH37" s="262">
        <f t="shared" ref="AH37" si="17">AG37+1</f>
        <v>2053</v>
      </c>
      <c r="AI37" s="262">
        <f t="shared" ref="AI37" si="18">AH37+1</f>
        <v>2054</v>
      </c>
      <c r="AJ37" s="17"/>
    </row>
    <row r="38" spans="1:36" x14ac:dyDescent="0.25">
      <c r="A38" s="549"/>
      <c r="C38" s="476" t="s">
        <v>166</v>
      </c>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c r="AG38" s="477"/>
      <c r="AH38" s="477"/>
      <c r="AI38" s="477"/>
      <c r="AJ38" s="478"/>
    </row>
    <row r="39" spans="1:36" x14ac:dyDescent="0.25">
      <c r="A39" s="549"/>
      <c r="C39" s="550" t="s">
        <v>40</v>
      </c>
      <c r="D39" s="55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255" t="s">
        <v>31</v>
      </c>
    </row>
    <row r="40" spans="1:36" x14ac:dyDescent="0.2">
      <c r="A40" s="549"/>
      <c r="C40" s="378"/>
      <c r="D40" s="379"/>
      <c r="E40" s="350"/>
      <c r="F40" s="382"/>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257">
        <f>SUM(E40:AI40)</f>
        <v>0</v>
      </c>
    </row>
    <row r="41" spans="1:36" x14ac:dyDescent="0.2">
      <c r="A41" s="549"/>
      <c r="C41" s="378"/>
      <c r="D41" s="379"/>
      <c r="E41" s="350"/>
      <c r="F41" s="382"/>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257">
        <f>SUM(E41:AI41)</f>
        <v>0</v>
      </c>
    </row>
    <row r="42" spans="1:36" x14ac:dyDescent="0.2">
      <c r="A42" s="549"/>
      <c r="C42" s="378"/>
      <c r="D42" s="379"/>
      <c r="E42" s="350"/>
      <c r="F42" s="382"/>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257">
        <f>SUM(E42:AI42)</f>
        <v>0</v>
      </c>
    </row>
    <row r="43" spans="1:36" x14ac:dyDescent="0.2">
      <c r="A43" s="549"/>
      <c r="C43" s="378"/>
      <c r="D43" s="379"/>
      <c r="E43" s="384"/>
      <c r="F43" s="483"/>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257">
        <f>SUM(E43:AI43)</f>
        <v>0</v>
      </c>
    </row>
    <row r="44" spans="1:36" x14ac:dyDescent="0.2">
      <c r="A44" s="549"/>
      <c r="C44" s="378"/>
      <c r="D44" s="379"/>
      <c r="E44" s="350"/>
      <c r="F44" s="382"/>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257">
        <f>SUM(E44:AI44)</f>
        <v>0</v>
      </c>
    </row>
    <row r="45" spans="1:36" ht="15.75" thickBot="1" x14ac:dyDescent="0.25">
      <c r="A45" s="549"/>
      <c r="C45" s="552" t="s">
        <v>249</v>
      </c>
      <c r="D45" s="553"/>
      <c r="E45" s="264">
        <f>SUM(E40:E44)</f>
        <v>0</v>
      </c>
      <c r="F45" s="264">
        <f t="shared" ref="F45:AC45" si="19">SUM(F40:F44)</f>
        <v>0</v>
      </c>
      <c r="G45" s="264">
        <f t="shared" si="19"/>
        <v>0</v>
      </c>
      <c r="H45" s="264">
        <f t="shared" si="19"/>
        <v>0</v>
      </c>
      <c r="I45" s="264">
        <f t="shared" si="19"/>
        <v>0</v>
      </c>
      <c r="J45" s="264">
        <f t="shared" si="19"/>
        <v>0</v>
      </c>
      <c r="K45" s="264">
        <f t="shared" si="19"/>
        <v>0</v>
      </c>
      <c r="L45" s="264">
        <f t="shared" si="19"/>
        <v>0</v>
      </c>
      <c r="M45" s="264">
        <f t="shared" si="19"/>
        <v>0</v>
      </c>
      <c r="N45" s="264">
        <f t="shared" si="19"/>
        <v>0</v>
      </c>
      <c r="O45" s="264">
        <f t="shared" si="19"/>
        <v>0</v>
      </c>
      <c r="P45" s="264">
        <f t="shared" si="19"/>
        <v>0</v>
      </c>
      <c r="Q45" s="264">
        <f t="shared" si="19"/>
        <v>0</v>
      </c>
      <c r="R45" s="264">
        <f t="shared" si="19"/>
        <v>0</v>
      </c>
      <c r="S45" s="264">
        <f t="shared" si="19"/>
        <v>0</v>
      </c>
      <c r="T45" s="264">
        <f t="shared" si="19"/>
        <v>0</v>
      </c>
      <c r="U45" s="264">
        <f t="shared" si="19"/>
        <v>0</v>
      </c>
      <c r="V45" s="264">
        <f t="shared" si="19"/>
        <v>0</v>
      </c>
      <c r="W45" s="264">
        <f t="shared" si="19"/>
        <v>0</v>
      </c>
      <c r="X45" s="264">
        <f t="shared" si="19"/>
        <v>0</v>
      </c>
      <c r="Y45" s="264">
        <f t="shared" si="19"/>
        <v>0</v>
      </c>
      <c r="Z45" s="264">
        <f t="shared" si="19"/>
        <v>0</v>
      </c>
      <c r="AA45" s="264">
        <f t="shared" si="19"/>
        <v>0</v>
      </c>
      <c r="AB45" s="264">
        <f t="shared" si="19"/>
        <v>0</v>
      </c>
      <c r="AC45" s="264">
        <f t="shared" si="19"/>
        <v>0</v>
      </c>
      <c r="AD45" s="264">
        <f t="shared" ref="AD45:AI45" si="20">SUM(AD40:AD44)</f>
        <v>0</v>
      </c>
      <c r="AE45" s="264">
        <f t="shared" si="20"/>
        <v>0</v>
      </c>
      <c r="AF45" s="264">
        <f t="shared" si="20"/>
        <v>0</v>
      </c>
      <c r="AG45" s="264">
        <f t="shared" si="20"/>
        <v>0</v>
      </c>
      <c r="AH45" s="264">
        <f t="shared" si="20"/>
        <v>0</v>
      </c>
      <c r="AI45" s="264">
        <f t="shared" si="20"/>
        <v>0</v>
      </c>
      <c r="AJ45" s="266">
        <f>SUM(AJ40:AJ44)</f>
        <v>0</v>
      </c>
    </row>
    <row r="46" spans="1:36" x14ac:dyDescent="0.2">
      <c r="A46" s="54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row>
    <row r="47" spans="1:36" ht="15.75" thickBot="1" x14ac:dyDescent="0.25">
      <c r="A47" s="549"/>
      <c r="C47" s="3"/>
      <c r="D47" s="4"/>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1:36" ht="15.75" customHeight="1" thickBot="1" x14ac:dyDescent="0.3">
      <c r="A48" s="549"/>
      <c r="C48" s="484" t="s">
        <v>254</v>
      </c>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79"/>
      <c r="AJ48" s="480"/>
    </row>
    <row r="49" spans="1:36" x14ac:dyDescent="0.25">
      <c r="A49" s="549"/>
      <c r="C49" s="547" t="s">
        <v>40</v>
      </c>
      <c r="D49" s="548"/>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75" t="s">
        <v>31</v>
      </c>
    </row>
    <row r="50" spans="1:36" x14ac:dyDescent="0.2">
      <c r="A50" s="549"/>
      <c r="C50" s="337">
        <f>C40</f>
        <v>0</v>
      </c>
      <c r="D50" s="338">
        <f>D40</f>
        <v>0</v>
      </c>
      <c r="E50" s="339">
        <f>E40*I.Pressupostos!L37</f>
        <v>0</v>
      </c>
      <c r="F50" s="339">
        <f>F40*I.Pressupostos!M37</f>
        <v>0</v>
      </c>
      <c r="G50" s="339">
        <f>G40*I.Pressupostos!N37</f>
        <v>0</v>
      </c>
      <c r="H50" s="339">
        <f>H40*I.Pressupostos!O37</f>
        <v>0</v>
      </c>
      <c r="I50" s="339">
        <f>I40*I.Pressupostos!P37</f>
        <v>0</v>
      </c>
      <c r="J50" s="339">
        <f>J40*I.Pressupostos!Q37</f>
        <v>0</v>
      </c>
      <c r="K50" s="339">
        <f>K40*I.Pressupostos!R37</f>
        <v>0</v>
      </c>
      <c r="L50" s="339">
        <f>L40*I.Pressupostos!S37</f>
        <v>0</v>
      </c>
      <c r="M50" s="339">
        <f>M40*I.Pressupostos!T37</f>
        <v>0</v>
      </c>
      <c r="N50" s="339">
        <f>N40*I.Pressupostos!U37</f>
        <v>0</v>
      </c>
      <c r="O50" s="339">
        <f>O40*I.Pressupostos!V37</f>
        <v>0</v>
      </c>
      <c r="P50" s="339">
        <f>P40*I.Pressupostos!W37</f>
        <v>0</v>
      </c>
      <c r="Q50" s="339">
        <f>Q40*I.Pressupostos!X37</f>
        <v>0</v>
      </c>
      <c r="R50" s="339">
        <f>R40*I.Pressupostos!Y37</f>
        <v>0</v>
      </c>
      <c r="S50" s="339">
        <f>S40*I.Pressupostos!Z37</f>
        <v>0</v>
      </c>
      <c r="T50" s="339">
        <f>T40*I.Pressupostos!AA37</f>
        <v>0</v>
      </c>
      <c r="U50" s="339">
        <f>U40*I.Pressupostos!AB37</f>
        <v>0</v>
      </c>
      <c r="V50" s="339">
        <f>V40*I.Pressupostos!AC37</f>
        <v>0</v>
      </c>
      <c r="W50" s="339">
        <f>W40*I.Pressupostos!AD37</f>
        <v>0</v>
      </c>
      <c r="X50" s="339">
        <f>X40*I.Pressupostos!AE37</f>
        <v>0</v>
      </c>
      <c r="Y50" s="339">
        <f>Y40*I.Pressupostos!AF37</f>
        <v>0</v>
      </c>
      <c r="Z50" s="339">
        <f>Z40*I.Pressupostos!AG37</f>
        <v>0</v>
      </c>
      <c r="AA50" s="339">
        <f>AA40*I.Pressupostos!AH37</f>
        <v>0</v>
      </c>
      <c r="AB50" s="339">
        <f>AB40*I.Pressupostos!AI37</f>
        <v>0</v>
      </c>
      <c r="AC50" s="339">
        <f>AC40*I.Pressupostos!AJ37</f>
        <v>0</v>
      </c>
      <c r="AD50" s="339">
        <f>AD40*I.Pressupostos!AK37</f>
        <v>0</v>
      </c>
      <c r="AE50" s="339">
        <f>AE40*I.Pressupostos!AL37</f>
        <v>0</v>
      </c>
      <c r="AF50" s="339">
        <f>AF40*I.Pressupostos!AM37</f>
        <v>0</v>
      </c>
      <c r="AG50" s="339">
        <f>AG40*I.Pressupostos!AN37</f>
        <v>0</v>
      </c>
      <c r="AH50" s="339">
        <f>AH40*I.Pressupostos!AO37</f>
        <v>0</v>
      </c>
      <c r="AI50" s="339">
        <f>AI40*I.Pressupostos!AP37</f>
        <v>0</v>
      </c>
      <c r="AJ50" s="256">
        <f>SUM(E50:AI50)</f>
        <v>0</v>
      </c>
    </row>
    <row r="51" spans="1:36" x14ac:dyDescent="0.2">
      <c r="A51" s="549"/>
      <c r="C51" s="337">
        <f t="shared" ref="C51:D51" si="21">C41</f>
        <v>0</v>
      </c>
      <c r="D51" s="338">
        <f t="shared" si="21"/>
        <v>0</v>
      </c>
      <c r="E51" s="339">
        <f>E41*I.Pressupostos!L37</f>
        <v>0</v>
      </c>
      <c r="F51" s="339">
        <f>F41*I.Pressupostos!M37</f>
        <v>0</v>
      </c>
      <c r="G51" s="339">
        <f>G41*I.Pressupostos!N37</f>
        <v>0</v>
      </c>
      <c r="H51" s="339">
        <f>H41*I.Pressupostos!O37</f>
        <v>0</v>
      </c>
      <c r="I51" s="339">
        <f>I41*I.Pressupostos!P37</f>
        <v>0</v>
      </c>
      <c r="J51" s="339">
        <f>J41*I.Pressupostos!Q37</f>
        <v>0</v>
      </c>
      <c r="K51" s="339">
        <f>K41*I.Pressupostos!R37</f>
        <v>0</v>
      </c>
      <c r="L51" s="339">
        <f>L41*I.Pressupostos!S37</f>
        <v>0</v>
      </c>
      <c r="M51" s="339">
        <f>M41*I.Pressupostos!T37</f>
        <v>0</v>
      </c>
      <c r="N51" s="339">
        <f>N41*I.Pressupostos!U37</f>
        <v>0</v>
      </c>
      <c r="O51" s="339">
        <f>O41*I.Pressupostos!V37</f>
        <v>0</v>
      </c>
      <c r="P51" s="339">
        <f>P41*I.Pressupostos!W37</f>
        <v>0</v>
      </c>
      <c r="Q51" s="339">
        <f>Q41*I.Pressupostos!X37</f>
        <v>0</v>
      </c>
      <c r="R51" s="339">
        <f>R41*I.Pressupostos!Y37</f>
        <v>0</v>
      </c>
      <c r="S51" s="339">
        <f>S41*I.Pressupostos!Z37</f>
        <v>0</v>
      </c>
      <c r="T51" s="339">
        <f>T41*I.Pressupostos!AA37</f>
        <v>0</v>
      </c>
      <c r="U51" s="339">
        <f>U41*I.Pressupostos!AB37</f>
        <v>0</v>
      </c>
      <c r="V51" s="339">
        <f>V41*I.Pressupostos!AC37</f>
        <v>0</v>
      </c>
      <c r="W51" s="339">
        <f>W41*I.Pressupostos!AD37</f>
        <v>0</v>
      </c>
      <c r="X51" s="339">
        <f>X41*I.Pressupostos!AE37</f>
        <v>0</v>
      </c>
      <c r="Y51" s="339">
        <f>Y41*I.Pressupostos!AF37</f>
        <v>0</v>
      </c>
      <c r="Z51" s="339">
        <f>Z41*I.Pressupostos!AG37</f>
        <v>0</v>
      </c>
      <c r="AA51" s="339">
        <f>AA41*I.Pressupostos!AH37</f>
        <v>0</v>
      </c>
      <c r="AB51" s="339">
        <f>AB41*I.Pressupostos!AI37</f>
        <v>0</v>
      </c>
      <c r="AC51" s="339">
        <f>AC41*I.Pressupostos!AJ37</f>
        <v>0</v>
      </c>
      <c r="AD51" s="339">
        <f>AD41*I.Pressupostos!AK37</f>
        <v>0</v>
      </c>
      <c r="AE51" s="339">
        <f>AE41*I.Pressupostos!AL37</f>
        <v>0</v>
      </c>
      <c r="AF51" s="339">
        <f>AF41*I.Pressupostos!AM37</f>
        <v>0</v>
      </c>
      <c r="AG51" s="339">
        <f>AG41*I.Pressupostos!AN37</f>
        <v>0</v>
      </c>
      <c r="AH51" s="339">
        <f>AH41*I.Pressupostos!AO37</f>
        <v>0</v>
      </c>
      <c r="AI51" s="339">
        <f>AI41*I.Pressupostos!AP37</f>
        <v>0</v>
      </c>
      <c r="AJ51" s="256">
        <f>SUM(E51:AI51)</f>
        <v>0</v>
      </c>
    </row>
    <row r="52" spans="1:36" x14ac:dyDescent="0.2">
      <c r="A52" s="549"/>
      <c r="C52" s="337">
        <f t="shared" ref="C52:D52" si="22">C42</f>
        <v>0</v>
      </c>
      <c r="D52" s="338">
        <f t="shared" si="22"/>
        <v>0</v>
      </c>
      <c r="E52" s="339">
        <f>E42*I.Pressupostos!L37</f>
        <v>0</v>
      </c>
      <c r="F52" s="339">
        <f>F42*I.Pressupostos!M37</f>
        <v>0</v>
      </c>
      <c r="G52" s="339">
        <f>G42*I.Pressupostos!N37</f>
        <v>0</v>
      </c>
      <c r="H52" s="339">
        <f>H42*I.Pressupostos!O37</f>
        <v>0</v>
      </c>
      <c r="I52" s="339">
        <f>I42*I.Pressupostos!P37</f>
        <v>0</v>
      </c>
      <c r="J52" s="339">
        <f>J42*I.Pressupostos!Q37</f>
        <v>0</v>
      </c>
      <c r="K52" s="339">
        <f>K42*I.Pressupostos!R37</f>
        <v>0</v>
      </c>
      <c r="L52" s="339">
        <f>L42*I.Pressupostos!S37</f>
        <v>0</v>
      </c>
      <c r="M52" s="339">
        <f>M42*I.Pressupostos!T37</f>
        <v>0</v>
      </c>
      <c r="N52" s="339">
        <f>N42*I.Pressupostos!U37</f>
        <v>0</v>
      </c>
      <c r="O52" s="339">
        <f>O42*I.Pressupostos!V37</f>
        <v>0</v>
      </c>
      <c r="P52" s="339">
        <f>P42*I.Pressupostos!W37</f>
        <v>0</v>
      </c>
      <c r="Q52" s="339">
        <f>Q42*I.Pressupostos!X37</f>
        <v>0</v>
      </c>
      <c r="R52" s="339">
        <f>R42*I.Pressupostos!Y37</f>
        <v>0</v>
      </c>
      <c r="S52" s="339">
        <f>S42*I.Pressupostos!Z37</f>
        <v>0</v>
      </c>
      <c r="T52" s="339">
        <f>T42*I.Pressupostos!AA37</f>
        <v>0</v>
      </c>
      <c r="U52" s="339">
        <f>U42*I.Pressupostos!AB37</f>
        <v>0</v>
      </c>
      <c r="V52" s="339">
        <f>V42*I.Pressupostos!AC37</f>
        <v>0</v>
      </c>
      <c r="W52" s="339">
        <f>W42*I.Pressupostos!AD37</f>
        <v>0</v>
      </c>
      <c r="X52" s="339">
        <f>X42*I.Pressupostos!AE37</f>
        <v>0</v>
      </c>
      <c r="Y52" s="339">
        <f>Y42*I.Pressupostos!AF37</f>
        <v>0</v>
      </c>
      <c r="Z52" s="339">
        <f>Z42*I.Pressupostos!AG37</f>
        <v>0</v>
      </c>
      <c r="AA52" s="339">
        <f>AA42*I.Pressupostos!AH37</f>
        <v>0</v>
      </c>
      <c r="AB52" s="339">
        <f>AB42*I.Pressupostos!AI37</f>
        <v>0</v>
      </c>
      <c r="AC52" s="339">
        <f>AC42*I.Pressupostos!AJ37</f>
        <v>0</v>
      </c>
      <c r="AD52" s="339">
        <f>AD42*I.Pressupostos!AK37</f>
        <v>0</v>
      </c>
      <c r="AE52" s="339">
        <f>AE42*I.Pressupostos!AL37</f>
        <v>0</v>
      </c>
      <c r="AF52" s="339">
        <f>AF42*I.Pressupostos!AM37</f>
        <v>0</v>
      </c>
      <c r="AG52" s="339">
        <f>AG42*I.Pressupostos!AN37</f>
        <v>0</v>
      </c>
      <c r="AH52" s="339">
        <f>AH42*I.Pressupostos!AO37</f>
        <v>0</v>
      </c>
      <c r="AI52" s="339">
        <f>AI42*I.Pressupostos!AP37</f>
        <v>0</v>
      </c>
      <c r="AJ52" s="256">
        <f>SUM(E52:AI52)</f>
        <v>0</v>
      </c>
    </row>
    <row r="53" spans="1:36" x14ac:dyDescent="0.2">
      <c r="A53" s="549"/>
      <c r="C53" s="337">
        <f t="shared" ref="C53:D53" si="23">C43</f>
        <v>0</v>
      </c>
      <c r="D53" s="338">
        <f t="shared" si="23"/>
        <v>0</v>
      </c>
      <c r="E53" s="339">
        <f>E43*I.Pressupostos!L37</f>
        <v>0</v>
      </c>
      <c r="F53" s="339">
        <f>F43*I.Pressupostos!M37</f>
        <v>0</v>
      </c>
      <c r="G53" s="339">
        <f>G43*I.Pressupostos!N37</f>
        <v>0</v>
      </c>
      <c r="H53" s="339">
        <f>H43*I.Pressupostos!O37</f>
        <v>0</v>
      </c>
      <c r="I53" s="339">
        <f>I43*I.Pressupostos!P37</f>
        <v>0</v>
      </c>
      <c r="J53" s="339">
        <f>J43*I.Pressupostos!Q37</f>
        <v>0</v>
      </c>
      <c r="K53" s="339">
        <f>K43*I.Pressupostos!R37</f>
        <v>0</v>
      </c>
      <c r="L53" s="339">
        <f>L43*I.Pressupostos!S37</f>
        <v>0</v>
      </c>
      <c r="M53" s="339">
        <f>M43*I.Pressupostos!T37</f>
        <v>0</v>
      </c>
      <c r="N53" s="339">
        <f>N43*I.Pressupostos!U37</f>
        <v>0</v>
      </c>
      <c r="O53" s="339">
        <f>O43*I.Pressupostos!V37</f>
        <v>0</v>
      </c>
      <c r="P53" s="339">
        <f>P43*I.Pressupostos!W37</f>
        <v>0</v>
      </c>
      <c r="Q53" s="339">
        <f>Q43*I.Pressupostos!X37</f>
        <v>0</v>
      </c>
      <c r="R53" s="339">
        <f>R43*I.Pressupostos!Y37</f>
        <v>0</v>
      </c>
      <c r="S53" s="339">
        <f>S43*I.Pressupostos!Z37</f>
        <v>0</v>
      </c>
      <c r="T53" s="339">
        <f>T43*I.Pressupostos!AA37</f>
        <v>0</v>
      </c>
      <c r="U53" s="339">
        <f>U43*I.Pressupostos!AB37</f>
        <v>0</v>
      </c>
      <c r="V53" s="339">
        <f>V43*I.Pressupostos!AC37</f>
        <v>0</v>
      </c>
      <c r="W53" s="339">
        <f>W43*I.Pressupostos!AD37</f>
        <v>0</v>
      </c>
      <c r="X53" s="339">
        <f>X43*I.Pressupostos!AE37</f>
        <v>0</v>
      </c>
      <c r="Y53" s="339">
        <f>Y43*I.Pressupostos!AF37</f>
        <v>0</v>
      </c>
      <c r="Z53" s="339">
        <f>Z43*I.Pressupostos!AG37</f>
        <v>0</v>
      </c>
      <c r="AA53" s="339">
        <f>AA43*I.Pressupostos!AH37</f>
        <v>0</v>
      </c>
      <c r="AB53" s="339">
        <f>AB43*I.Pressupostos!AI37</f>
        <v>0</v>
      </c>
      <c r="AC53" s="339">
        <f>AC43*I.Pressupostos!AJ37</f>
        <v>0</v>
      </c>
      <c r="AD53" s="339">
        <f>AD43*I.Pressupostos!AK37</f>
        <v>0</v>
      </c>
      <c r="AE53" s="339">
        <f>AE43*I.Pressupostos!AL37</f>
        <v>0</v>
      </c>
      <c r="AF53" s="339">
        <f>AF43*I.Pressupostos!AM37</f>
        <v>0</v>
      </c>
      <c r="AG53" s="339">
        <f>AG43*I.Pressupostos!AN37</f>
        <v>0</v>
      </c>
      <c r="AH53" s="339">
        <f>AH43*I.Pressupostos!AO37</f>
        <v>0</v>
      </c>
      <c r="AI53" s="339">
        <f>AI43*I.Pressupostos!AP37</f>
        <v>0</v>
      </c>
      <c r="AJ53" s="256">
        <f>SUM(E53:AI53)</f>
        <v>0</v>
      </c>
    </row>
    <row r="54" spans="1:36" x14ac:dyDescent="0.2">
      <c r="A54" s="549"/>
      <c r="C54" s="337">
        <f t="shared" ref="C54:D54" si="24">C44</f>
        <v>0</v>
      </c>
      <c r="D54" s="338">
        <f t="shared" si="24"/>
        <v>0</v>
      </c>
      <c r="E54" s="339">
        <f>E44*I.Pressupostos!L37</f>
        <v>0</v>
      </c>
      <c r="F54" s="339">
        <f>F44*I.Pressupostos!M37</f>
        <v>0</v>
      </c>
      <c r="G54" s="339">
        <f>G44*I.Pressupostos!N37</f>
        <v>0</v>
      </c>
      <c r="H54" s="339">
        <f>H44*I.Pressupostos!O37</f>
        <v>0</v>
      </c>
      <c r="I54" s="339">
        <f>I44*I.Pressupostos!P37</f>
        <v>0</v>
      </c>
      <c r="J54" s="339">
        <f>J44*I.Pressupostos!Q37</f>
        <v>0</v>
      </c>
      <c r="K54" s="339">
        <f>K44*I.Pressupostos!R37</f>
        <v>0</v>
      </c>
      <c r="L54" s="339">
        <f>L44*I.Pressupostos!S37</f>
        <v>0</v>
      </c>
      <c r="M54" s="339">
        <f>M44*I.Pressupostos!T37</f>
        <v>0</v>
      </c>
      <c r="N54" s="339">
        <f>N44*I.Pressupostos!U37</f>
        <v>0</v>
      </c>
      <c r="O54" s="339">
        <f>O44*I.Pressupostos!V37</f>
        <v>0</v>
      </c>
      <c r="P54" s="339">
        <f>P44*I.Pressupostos!W37</f>
        <v>0</v>
      </c>
      <c r="Q54" s="339">
        <f>Q44*I.Pressupostos!X37</f>
        <v>0</v>
      </c>
      <c r="R54" s="339">
        <f>R44*I.Pressupostos!Y37</f>
        <v>0</v>
      </c>
      <c r="S54" s="339">
        <f>S44*I.Pressupostos!Z37</f>
        <v>0</v>
      </c>
      <c r="T54" s="339">
        <f>T44*I.Pressupostos!AA37</f>
        <v>0</v>
      </c>
      <c r="U54" s="339">
        <f>U44*I.Pressupostos!AB37</f>
        <v>0</v>
      </c>
      <c r="V54" s="339">
        <f>V44*I.Pressupostos!AC37</f>
        <v>0</v>
      </c>
      <c r="W54" s="339">
        <f>W44*I.Pressupostos!AD37</f>
        <v>0</v>
      </c>
      <c r="X54" s="339">
        <f>X44*I.Pressupostos!AE37</f>
        <v>0</v>
      </c>
      <c r="Y54" s="339">
        <f>Y44*I.Pressupostos!AF37</f>
        <v>0</v>
      </c>
      <c r="Z54" s="339">
        <f>Z44*I.Pressupostos!AG37</f>
        <v>0</v>
      </c>
      <c r="AA54" s="339">
        <f>AA44*I.Pressupostos!AH37</f>
        <v>0</v>
      </c>
      <c r="AB54" s="339">
        <f>AB44*I.Pressupostos!AI37</f>
        <v>0</v>
      </c>
      <c r="AC54" s="339">
        <f>AC44*I.Pressupostos!AJ37</f>
        <v>0</v>
      </c>
      <c r="AD54" s="339">
        <f>AD44*I.Pressupostos!AK37</f>
        <v>0</v>
      </c>
      <c r="AE54" s="339">
        <f>AE44*I.Pressupostos!AL37</f>
        <v>0</v>
      </c>
      <c r="AF54" s="339">
        <f>AF44*I.Pressupostos!AM37</f>
        <v>0</v>
      </c>
      <c r="AG54" s="339">
        <f>AG44*I.Pressupostos!AN37</f>
        <v>0</v>
      </c>
      <c r="AH54" s="339">
        <f>AH44*I.Pressupostos!AO37</f>
        <v>0</v>
      </c>
      <c r="AI54" s="339">
        <f>AI44*I.Pressupostos!AP37</f>
        <v>0</v>
      </c>
      <c r="AJ54" s="256">
        <f>SUM(E54:AI54)</f>
        <v>0</v>
      </c>
    </row>
    <row r="55" spans="1:36" x14ac:dyDescent="0.2">
      <c r="A55" s="549"/>
      <c r="C55" s="64" t="s">
        <v>17</v>
      </c>
      <c r="D55" s="44" t="s">
        <v>250</v>
      </c>
      <c r="E55" s="45">
        <f>SUM(E50:E54)</f>
        <v>0</v>
      </c>
      <c r="F55" s="45">
        <f t="shared" ref="F55:AC55" si="25">SUM(F50:F54)</f>
        <v>0</v>
      </c>
      <c r="G55" s="45">
        <f t="shared" si="25"/>
        <v>0</v>
      </c>
      <c r="H55" s="45">
        <f t="shared" si="25"/>
        <v>0</v>
      </c>
      <c r="I55" s="45">
        <f t="shared" si="25"/>
        <v>0</v>
      </c>
      <c r="J55" s="45">
        <f t="shared" si="25"/>
        <v>0</v>
      </c>
      <c r="K55" s="45">
        <f t="shared" si="25"/>
        <v>0</v>
      </c>
      <c r="L55" s="45">
        <f t="shared" si="25"/>
        <v>0</v>
      </c>
      <c r="M55" s="45">
        <f t="shared" si="25"/>
        <v>0</v>
      </c>
      <c r="N55" s="45">
        <f t="shared" si="25"/>
        <v>0</v>
      </c>
      <c r="O55" s="45">
        <f t="shared" si="25"/>
        <v>0</v>
      </c>
      <c r="P55" s="45">
        <f t="shared" si="25"/>
        <v>0</v>
      </c>
      <c r="Q55" s="45">
        <f t="shared" si="25"/>
        <v>0</v>
      </c>
      <c r="R55" s="45">
        <f t="shared" si="25"/>
        <v>0</v>
      </c>
      <c r="S55" s="45">
        <f t="shared" si="25"/>
        <v>0</v>
      </c>
      <c r="T55" s="45">
        <f t="shared" si="25"/>
        <v>0</v>
      </c>
      <c r="U55" s="45">
        <f t="shared" si="25"/>
        <v>0</v>
      </c>
      <c r="V55" s="45">
        <f t="shared" si="25"/>
        <v>0</v>
      </c>
      <c r="W55" s="45">
        <f t="shared" si="25"/>
        <v>0</v>
      </c>
      <c r="X55" s="45">
        <f t="shared" si="25"/>
        <v>0</v>
      </c>
      <c r="Y55" s="45">
        <f t="shared" si="25"/>
        <v>0</v>
      </c>
      <c r="Z55" s="45">
        <f t="shared" si="25"/>
        <v>0</v>
      </c>
      <c r="AA55" s="45">
        <f t="shared" si="25"/>
        <v>0</v>
      </c>
      <c r="AB55" s="45">
        <f t="shared" si="25"/>
        <v>0</v>
      </c>
      <c r="AC55" s="45">
        <f t="shared" si="25"/>
        <v>0</v>
      </c>
      <c r="AD55" s="45">
        <f t="shared" ref="AD55:AI55" si="26">SUM(AD50:AD54)</f>
        <v>0</v>
      </c>
      <c r="AE55" s="45">
        <f t="shared" si="26"/>
        <v>0</v>
      </c>
      <c r="AF55" s="45">
        <f t="shared" si="26"/>
        <v>0</v>
      </c>
      <c r="AG55" s="45">
        <f t="shared" si="26"/>
        <v>0</v>
      </c>
      <c r="AH55" s="45">
        <f t="shared" si="26"/>
        <v>0</v>
      </c>
      <c r="AI55" s="45">
        <f t="shared" si="26"/>
        <v>0</v>
      </c>
      <c r="AJ55" s="318">
        <f>AJ50+AJ51+AJ52+AJ53+AJ54</f>
        <v>0</v>
      </c>
    </row>
  </sheetData>
  <sheetProtection formatCells="0" formatColumns="0" formatRows="0" insertColumns="0" insertRows="0" deleteColumns="0" deleteRows="0"/>
  <mergeCells count="16">
    <mergeCell ref="D2:N2"/>
    <mergeCell ref="D3:N3"/>
    <mergeCell ref="C6:N6"/>
    <mergeCell ref="C17:D17"/>
    <mergeCell ref="E11:J11"/>
    <mergeCell ref="C11:D11"/>
    <mergeCell ref="C49:D49"/>
    <mergeCell ref="A37:A55"/>
    <mergeCell ref="A9:A27"/>
    <mergeCell ref="C39:D39"/>
    <mergeCell ref="C45:D45"/>
    <mergeCell ref="C10:N10"/>
    <mergeCell ref="C20:N20"/>
    <mergeCell ref="C21:D21"/>
    <mergeCell ref="E21:J21"/>
    <mergeCell ref="C29:N34"/>
  </mergeCells>
  <printOptions horizontalCentered="1"/>
  <pageMargins left="0.7" right="0.7" top="0.75" bottom="0.75" header="0.3" footer="0.3"/>
  <pageSetup paperSize="9" scale="98" fitToHeight="0" orientation="landscape" r:id="rId1"/>
  <headerFooter scaleWithDoc="0">
    <oddFooter xml:space="preserve">&amp;L&amp;6ESTUDO DE VIABILIDADE FINANCEIRA
&amp;K0070C0Código da Operação - Designação da Operação
Designação do Beneficiário&amp;K01+000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84E16-AAC5-46B9-9F13-359A6A3DA6B3}">
  <sheetPr>
    <pageSetUpPr fitToPage="1"/>
  </sheetPr>
  <dimension ref="A1:AN81"/>
  <sheetViews>
    <sheetView showGridLines="0" topLeftCell="A39" zoomScale="80" zoomScaleNormal="80" zoomScalePageLayoutView="85" workbookViewId="0">
      <selection activeCell="E67" sqref="E67"/>
    </sheetView>
  </sheetViews>
  <sheetFormatPr defaultRowHeight="15" x14ac:dyDescent="0.25"/>
  <cols>
    <col min="1" max="1" width="5.28515625" style="24" customWidth="1"/>
    <col min="2" max="2" width="16.5703125" style="2" customWidth="1"/>
    <col min="3" max="3" width="13" style="2" customWidth="1"/>
    <col min="4" max="4" width="34.85546875" style="2" customWidth="1"/>
    <col min="5" max="36" width="19" style="2" customWidth="1"/>
    <col min="37" max="37" width="9.140625" style="2"/>
    <col min="38" max="38" width="11.140625" style="2" customWidth="1"/>
    <col min="39" max="39" width="16.85546875" style="2" customWidth="1"/>
    <col min="40" max="40" width="17.28515625" style="2" customWidth="1"/>
    <col min="41" max="41" width="54.28515625" style="2" customWidth="1"/>
    <col min="42" max="42" width="26.7109375" style="2" customWidth="1"/>
    <col min="43" max="268" width="9.140625" style="2"/>
    <col min="269" max="269" width="5.28515625" style="2" customWidth="1"/>
    <col min="270" max="270" width="11.85546875" style="2" customWidth="1"/>
    <col min="271" max="271" width="13" style="2" customWidth="1"/>
    <col min="272" max="272" width="13.5703125" style="2" customWidth="1"/>
    <col min="273" max="274" width="12.42578125" style="2" bestFit="1" customWidth="1"/>
    <col min="275" max="275" width="13.140625" style="2" bestFit="1" customWidth="1"/>
    <col min="276" max="276" width="12.5703125" style="2" customWidth="1"/>
    <col min="277" max="277" width="15" style="2" customWidth="1"/>
    <col min="278" max="286" width="12.42578125" style="2" bestFit="1" customWidth="1"/>
    <col min="287" max="287" width="12.42578125" style="2" customWidth="1"/>
    <col min="288" max="288" width="12.42578125" style="2" bestFit="1" customWidth="1"/>
    <col min="289" max="289" width="12.42578125" style="2" customWidth="1"/>
    <col min="290" max="290" width="13.85546875" style="2" customWidth="1"/>
    <col min="291" max="291" width="9.42578125" style="2" customWidth="1"/>
    <col min="292" max="292" width="16.28515625" style="2" customWidth="1"/>
    <col min="293" max="293" width="9.140625" style="2"/>
    <col min="294" max="294" width="37.7109375" style="2" customWidth="1"/>
    <col min="295" max="295" width="16.85546875" style="2" customWidth="1"/>
    <col min="296" max="296" width="17.28515625" style="2" customWidth="1"/>
    <col min="297" max="297" width="54.28515625" style="2" customWidth="1"/>
    <col min="298" max="298" width="26.7109375" style="2" customWidth="1"/>
    <col min="299" max="524" width="9.140625" style="2"/>
    <col min="525" max="525" width="5.28515625" style="2" customWidth="1"/>
    <col min="526" max="526" width="11.85546875" style="2" customWidth="1"/>
    <col min="527" max="527" width="13" style="2" customWidth="1"/>
    <col min="528" max="528" width="13.5703125" style="2" customWidth="1"/>
    <col min="529" max="530" width="12.42578125" style="2" bestFit="1" customWidth="1"/>
    <col min="531" max="531" width="13.140625" style="2" bestFit="1" customWidth="1"/>
    <col min="532" max="532" width="12.5703125" style="2" customWidth="1"/>
    <col min="533" max="533" width="15" style="2" customWidth="1"/>
    <col min="534" max="542" width="12.42578125" style="2" bestFit="1" customWidth="1"/>
    <col min="543" max="543" width="12.42578125" style="2" customWidth="1"/>
    <col min="544" max="544" width="12.42578125" style="2" bestFit="1" customWidth="1"/>
    <col min="545" max="545" width="12.42578125" style="2" customWidth="1"/>
    <col min="546" max="546" width="13.85546875" style="2" customWidth="1"/>
    <col min="547" max="547" width="9.42578125" style="2" customWidth="1"/>
    <col min="548" max="548" width="16.28515625" style="2" customWidth="1"/>
    <col min="549" max="549" width="9.140625" style="2"/>
    <col min="550" max="550" width="37.7109375" style="2" customWidth="1"/>
    <col min="551" max="551" width="16.85546875" style="2" customWidth="1"/>
    <col min="552" max="552" width="17.28515625" style="2" customWidth="1"/>
    <col min="553" max="553" width="54.28515625" style="2" customWidth="1"/>
    <col min="554" max="554" width="26.7109375" style="2" customWidth="1"/>
    <col min="555" max="780" width="9.140625" style="2"/>
    <col min="781" max="781" width="5.28515625" style="2" customWidth="1"/>
    <col min="782" max="782" width="11.85546875" style="2" customWidth="1"/>
    <col min="783" max="783" width="13" style="2" customWidth="1"/>
    <col min="784" max="784" width="13.5703125" style="2" customWidth="1"/>
    <col min="785" max="786" width="12.42578125" style="2" bestFit="1" customWidth="1"/>
    <col min="787" max="787" width="13.140625" style="2" bestFit="1" customWidth="1"/>
    <col min="788" max="788" width="12.5703125" style="2" customWidth="1"/>
    <col min="789" max="789" width="15" style="2" customWidth="1"/>
    <col min="790" max="798" width="12.42578125" style="2" bestFit="1" customWidth="1"/>
    <col min="799" max="799" width="12.42578125" style="2" customWidth="1"/>
    <col min="800" max="800" width="12.42578125" style="2" bestFit="1" customWidth="1"/>
    <col min="801" max="801" width="12.42578125" style="2" customWidth="1"/>
    <col min="802" max="802" width="13.85546875" style="2" customWidth="1"/>
    <col min="803" max="803" width="9.42578125" style="2" customWidth="1"/>
    <col min="804" max="804" width="16.28515625" style="2" customWidth="1"/>
    <col min="805" max="805" width="9.140625" style="2"/>
    <col min="806" max="806" width="37.7109375" style="2" customWidth="1"/>
    <col min="807" max="807" width="16.85546875" style="2" customWidth="1"/>
    <col min="808" max="808" width="17.28515625" style="2" customWidth="1"/>
    <col min="809" max="809" width="54.28515625" style="2" customWidth="1"/>
    <col min="810" max="810" width="26.7109375" style="2" customWidth="1"/>
    <col min="811" max="1036" width="9.140625" style="2"/>
    <col min="1037" max="1037" width="5.28515625" style="2" customWidth="1"/>
    <col min="1038" max="1038" width="11.85546875" style="2" customWidth="1"/>
    <col min="1039" max="1039" width="13" style="2" customWidth="1"/>
    <col min="1040" max="1040" width="13.5703125" style="2" customWidth="1"/>
    <col min="1041" max="1042" width="12.42578125" style="2" bestFit="1" customWidth="1"/>
    <col min="1043" max="1043" width="13.140625" style="2" bestFit="1" customWidth="1"/>
    <col min="1044" max="1044" width="12.5703125" style="2" customWidth="1"/>
    <col min="1045" max="1045" width="15" style="2" customWidth="1"/>
    <col min="1046" max="1054" width="12.42578125" style="2" bestFit="1" customWidth="1"/>
    <col min="1055" max="1055" width="12.42578125" style="2" customWidth="1"/>
    <col min="1056" max="1056" width="12.42578125" style="2" bestFit="1" customWidth="1"/>
    <col min="1057" max="1057" width="12.42578125" style="2" customWidth="1"/>
    <col min="1058" max="1058" width="13.85546875" style="2" customWidth="1"/>
    <col min="1059" max="1059" width="9.42578125" style="2" customWidth="1"/>
    <col min="1060" max="1060" width="16.28515625" style="2" customWidth="1"/>
    <col min="1061" max="1061" width="9.140625" style="2"/>
    <col min="1062" max="1062" width="37.7109375" style="2" customWidth="1"/>
    <col min="1063" max="1063" width="16.85546875" style="2" customWidth="1"/>
    <col min="1064" max="1064" width="17.28515625" style="2" customWidth="1"/>
    <col min="1065" max="1065" width="54.28515625" style="2" customWidth="1"/>
    <col min="1066" max="1066" width="26.7109375" style="2" customWidth="1"/>
    <col min="1067" max="1292" width="9.140625" style="2"/>
    <col min="1293" max="1293" width="5.28515625" style="2" customWidth="1"/>
    <col min="1294" max="1294" width="11.85546875" style="2" customWidth="1"/>
    <col min="1295" max="1295" width="13" style="2" customWidth="1"/>
    <col min="1296" max="1296" width="13.5703125" style="2" customWidth="1"/>
    <col min="1297" max="1298" width="12.42578125" style="2" bestFit="1" customWidth="1"/>
    <col min="1299" max="1299" width="13.140625" style="2" bestFit="1" customWidth="1"/>
    <col min="1300" max="1300" width="12.5703125" style="2" customWidth="1"/>
    <col min="1301" max="1301" width="15" style="2" customWidth="1"/>
    <col min="1302" max="1310" width="12.42578125" style="2" bestFit="1" customWidth="1"/>
    <col min="1311" max="1311" width="12.42578125" style="2" customWidth="1"/>
    <col min="1312" max="1312" width="12.42578125" style="2" bestFit="1" customWidth="1"/>
    <col min="1313" max="1313" width="12.42578125" style="2" customWidth="1"/>
    <col min="1314" max="1314" width="13.85546875" style="2" customWidth="1"/>
    <col min="1315" max="1315" width="9.42578125" style="2" customWidth="1"/>
    <col min="1316" max="1316" width="16.28515625" style="2" customWidth="1"/>
    <col min="1317" max="1317" width="9.140625" style="2"/>
    <col min="1318" max="1318" width="37.7109375" style="2" customWidth="1"/>
    <col min="1319" max="1319" width="16.85546875" style="2" customWidth="1"/>
    <col min="1320" max="1320" width="17.28515625" style="2" customWidth="1"/>
    <col min="1321" max="1321" width="54.28515625" style="2" customWidth="1"/>
    <col min="1322" max="1322" width="26.7109375" style="2" customWidth="1"/>
    <col min="1323" max="1548" width="9.140625" style="2"/>
    <col min="1549" max="1549" width="5.28515625" style="2" customWidth="1"/>
    <col min="1550" max="1550" width="11.85546875" style="2" customWidth="1"/>
    <col min="1551" max="1551" width="13" style="2" customWidth="1"/>
    <col min="1552" max="1552" width="13.5703125" style="2" customWidth="1"/>
    <col min="1553" max="1554" width="12.42578125" style="2" bestFit="1" customWidth="1"/>
    <col min="1555" max="1555" width="13.140625" style="2" bestFit="1" customWidth="1"/>
    <col min="1556" max="1556" width="12.5703125" style="2" customWidth="1"/>
    <col min="1557" max="1557" width="15" style="2" customWidth="1"/>
    <col min="1558" max="1566" width="12.42578125" style="2" bestFit="1" customWidth="1"/>
    <col min="1567" max="1567" width="12.42578125" style="2" customWidth="1"/>
    <col min="1568" max="1568" width="12.42578125" style="2" bestFit="1" customWidth="1"/>
    <col min="1569" max="1569" width="12.42578125" style="2" customWidth="1"/>
    <col min="1570" max="1570" width="13.85546875" style="2" customWidth="1"/>
    <col min="1571" max="1571" width="9.42578125" style="2" customWidth="1"/>
    <col min="1572" max="1572" width="16.28515625" style="2" customWidth="1"/>
    <col min="1573" max="1573" width="9.140625" style="2"/>
    <col min="1574" max="1574" width="37.7109375" style="2" customWidth="1"/>
    <col min="1575" max="1575" width="16.85546875" style="2" customWidth="1"/>
    <col min="1576" max="1576" width="17.28515625" style="2" customWidth="1"/>
    <col min="1577" max="1577" width="54.28515625" style="2" customWidth="1"/>
    <col min="1578" max="1578" width="26.7109375" style="2" customWidth="1"/>
    <col min="1579" max="1804" width="9.140625" style="2"/>
    <col min="1805" max="1805" width="5.28515625" style="2" customWidth="1"/>
    <col min="1806" max="1806" width="11.85546875" style="2" customWidth="1"/>
    <col min="1807" max="1807" width="13" style="2" customWidth="1"/>
    <col min="1808" max="1808" width="13.5703125" style="2" customWidth="1"/>
    <col min="1809" max="1810" width="12.42578125" style="2" bestFit="1" customWidth="1"/>
    <col min="1811" max="1811" width="13.140625" style="2" bestFit="1" customWidth="1"/>
    <col min="1812" max="1812" width="12.5703125" style="2" customWidth="1"/>
    <col min="1813" max="1813" width="15" style="2" customWidth="1"/>
    <col min="1814" max="1822" width="12.42578125" style="2" bestFit="1" customWidth="1"/>
    <col min="1823" max="1823" width="12.42578125" style="2" customWidth="1"/>
    <col min="1824" max="1824" width="12.42578125" style="2" bestFit="1" customWidth="1"/>
    <col min="1825" max="1825" width="12.42578125" style="2" customWidth="1"/>
    <col min="1826" max="1826" width="13.85546875" style="2" customWidth="1"/>
    <col min="1827" max="1827" width="9.42578125" style="2" customWidth="1"/>
    <col min="1828" max="1828" width="16.28515625" style="2" customWidth="1"/>
    <col min="1829" max="1829" width="9.140625" style="2"/>
    <col min="1830" max="1830" width="37.7109375" style="2" customWidth="1"/>
    <col min="1831" max="1831" width="16.85546875" style="2" customWidth="1"/>
    <col min="1832" max="1832" width="17.28515625" style="2" customWidth="1"/>
    <col min="1833" max="1833" width="54.28515625" style="2" customWidth="1"/>
    <col min="1834" max="1834" width="26.7109375" style="2" customWidth="1"/>
    <col min="1835" max="2060" width="9.140625" style="2"/>
    <col min="2061" max="2061" width="5.28515625" style="2" customWidth="1"/>
    <col min="2062" max="2062" width="11.85546875" style="2" customWidth="1"/>
    <col min="2063" max="2063" width="13" style="2" customWidth="1"/>
    <col min="2064" max="2064" width="13.5703125" style="2" customWidth="1"/>
    <col min="2065" max="2066" width="12.42578125" style="2" bestFit="1" customWidth="1"/>
    <col min="2067" max="2067" width="13.140625" style="2" bestFit="1" customWidth="1"/>
    <col min="2068" max="2068" width="12.5703125" style="2" customWidth="1"/>
    <col min="2069" max="2069" width="15" style="2" customWidth="1"/>
    <col min="2070" max="2078" width="12.42578125" style="2" bestFit="1" customWidth="1"/>
    <col min="2079" max="2079" width="12.42578125" style="2" customWidth="1"/>
    <col min="2080" max="2080" width="12.42578125" style="2" bestFit="1" customWidth="1"/>
    <col min="2081" max="2081" width="12.42578125" style="2" customWidth="1"/>
    <col min="2082" max="2082" width="13.85546875" style="2" customWidth="1"/>
    <col min="2083" max="2083" width="9.42578125" style="2" customWidth="1"/>
    <col min="2084" max="2084" width="16.28515625" style="2" customWidth="1"/>
    <col min="2085" max="2085" width="9.140625" style="2"/>
    <col min="2086" max="2086" width="37.7109375" style="2" customWidth="1"/>
    <col min="2087" max="2087" width="16.85546875" style="2" customWidth="1"/>
    <col min="2088" max="2088" width="17.28515625" style="2" customWidth="1"/>
    <col min="2089" max="2089" width="54.28515625" style="2" customWidth="1"/>
    <col min="2090" max="2090" width="26.7109375" style="2" customWidth="1"/>
    <col min="2091" max="2316" width="9.140625" style="2"/>
    <col min="2317" max="2317" width="5.28515625" style="2" customWidth="1"/>
    <col min="2318" max="2318" width="11.85546875" style="2" customWidth="1"/>
    <col min="2319" max="2319" width="13" style="2" customWidth="1"/>
    <col min="2320" max="2320" width="13.5703125" style="2" customWidth="1"/>
    <col min="2321" max="2322" width="12.42578125" style="2" bestFit="1" customWidth="1"/>
    <col min="2323" max="2323" width="13.140625" style="2" bestFit="1" customWidth="1"/>
    <col min="2324" max="2324" width="12.5703125" style="2" customWidth="1"/>
    <col min="2325" max="2325" width="15" style="2" customWidth="1"/>
    <col min="2326" max="2334" width="12.42578125" style="2" bestFit="1" customWidth="1"/>
    <col min="2335" max="2335" width="12.42578125" style="2" customWidth="1"/>
    <col min="2336" max="2336" width="12.42578125" style="2" bestFit="1" customWidth="1"/>
    <col min="2337" max="2337" width="12.42578125" style="2" customWidth="1"/>
    <col min="2338" max="2338" width="13.85546875" style="2" customWidth="1"/>
    <col min="2339" max="2339" width="9.42578125" style="2" customWidth="1"/>
    <col min="2340" max="2340" width="16.28515625" style="2" customWidth="1"/>
    <col min="2341" max="2341" width="9.140625" style="2"/>
    <col min="2342" max="2342" width="37.7109375" style="2" customWidth="1"/>
    <col min="2343" max="2343" width="16.85546875" style="2" customWidth="1"/>
    <col min="2344" max="2344" width="17.28515625" style="2" customWidth="1"/>
    <col min="2345" max="2345" width="54.28515625" style="2" customWidth="1"/>
    <col min="2346" max="2346" width="26.7109375" style="2" customWidth="1"/>
    <col min="2347" max="2572" width="9.140625" style="2"/>
    <col min="2573" max="2573" width="5.28515625" style="2" customWidth="1"/>
    <col min="2574" max="2574" width="11.85546875" style="2" customWidth="1"/>
    <col min="2575" max="2575" width="13" style="2" customWidth="1"/>
    <col min="2576" max="2576" width="13.5703125" style="2" customWidth="1"/>
    <col min="2577" max="2578" width="12.42578125" style="2" bestFit="1" customWidth="1"/>
    <col min="2579" max="2579" width="13.140625" style="2" bestFit="1" customWidth="1"/>
    <col min="2580" max="2580" width="12.5703125" style="2" customWidth="1"/>
    <col min="2581" max="2581" width="15" style="2" customWidth="1"/>
    <col min="2582" max="2590" width="12.42578125" style="2" bestFit="1" customWidth="1"/>
    <col min="2591" max="2591" width="12.42578125" style="2" customWidth="1"/>
    <col min="2592" max="2592" width="12.42578125" style="2" bestFit="1" customWidth="1"/>
    <col min="2593" max="2593" width="12.42578125" style="2" customWidth="1"/>
    <col min="2594" max="2594" width="13.85546875" style="2" customWidth="1"/>
    <col min="2595" max="2595" width="9.42578125" style="2" customWidth="1"/>
    <col min="2596" max="2596" width="16.28515625" style="2" customWidth="1"/>
    <col min="2597" max="2597" width="9.140625" style="2"/>
    <col min="2598" max="2598" width="37.7109375" style="2" customWidth="1"/>
    <col min="2599" max="2599" width="16.85546875" style="2" customWidth="1"/>
    <col min="2600" max="2600" width="17.28515625" style="2" customWidth="1"/>
    <col min="2601" max="2601" width="54.28515625" style="2" customWidth="1"/>
    <col min="2602" max="2602" width="26.7109375" style="2" customWidth="1"/>
    <col min="2603" max="2828" width="9.140625" style="2"/>
    <col min="2829" max="2829" width="5.28515625" style="2" customWidth="1"/>
    <col min="2830" max="2830" width="11.85546875" style="2" customWidth="1"/>
    <col min="2831" max="2831" width="13" style="2" customWidth="1"/>
    <col min="2832" max="2832" width="13.5703125" style="2" customWidth="1"/>
    <col min="2833" max="2834" width="12.42578125" style="2" bestFit="1" customWidth="1"/>
    <col min="2835" max="2835" width="13.140625" style="2" bestFit="1" customWidth="1"/>
    <col min="2836" max="2836" width="12.5703125" style="2" customWidth="1"/>
    <col min="2837" max="2837" width="15" style="2" customWidth="1"/>
    <col min="2838" max="2846" width="12.42578125" style="2" bestFit="1" customWidth="1"/>
    <col min="2847" max="2847" width="12.42578125" style="2" customWidth="1"/>
    <col min="2848" max="2848" width="12.42578125" style="2" bestFit="1" customWidth="1"/>
    <col min="2849" max="2849" width="12.42578125" style="2" customWidth="1"/>
    <col min="2850" max="2850" width="13.85546875" style="2" customWidth="1"/>
    <col min="2851" max="2851" width="9.42578125" style="2" customWidth="1"/>
    <col min="2852" max="2852" width="16.28515625" style="2" customWidth="1"/>
    <col min="2853" max="2853" width="9.140625" style="2"/>
    <col min="2854" max="2854" width="37.7109375" style="2" customWidth="1"/>
    <col min="2855" max="2855" width="16.85546875" style="2" customWidth="1"/>
    <col min="2856" max="2856" width="17.28515625" style="2" customWidth="1"/>
    <col min="2857" max="2857" width="54.28515625" style="2" customWidth="1"/>
    <col min="2858" max="2858" width="26.7109375" style="2" customWidth="1"/>
    <col min="2859" max="3084" width="9.140625" style="2"/>
    <col min="3085" max="3085" width="5.28515625" style="2" customWidth="1"/>
    <col min="3086" max="3086" width="11.85546875" style="2" customWidth="1"/>
    <col min="3087" max="3087" width="13" style="2" customWidth="1"/>
    <col min="3088" max="3088" width="13.5703125" style="2" customWidth="1"/>
    <col min="3089" max="3090" width="12.42578125" style="2" bestFit="1" customWidth="1"/>
    <col min="3091" max="3091" width="13.140625" style="2" bestFit="1" customWidth="1"/>
    <col min="3092" max="3092" width="12.5703125" style="2" customWidth="1"/>
    <col min="3093" max="3093" width="15" style="2" customWidth="1"/>
    <col min="3094" max="3102" width="12.42578125" style="2" bestFit="1" customWidth="1"/>
    <col min="3103" max="3103" width="12.42578125" style="2" customWidth="1"/>
    <col min="3104" max="3104" width="12.42578125" style="2" bestFit="1" customWidth="1"/>
    <col min="3105" max="3105" width="12.42578125" style="2" customWidth="1"/>
    <col min="3106" max="3106" width="13.85546875" style="2" customWidth="1"/>
    <col min="3107" max="3107" width="9.42578125" style="2" customWidth="1"/>
    <col min="3108" max="3108" width="16.28515625" style="2" customWidth="1"/>
    <col min="3109" max="3109" width="9.140625" style="2"/>
    <col min="3110" max="3110" width="37.7109375" style="2" customWidth="1"/>
    <col min="3111" max="3111" width="16.85546875" style="2" customWidth="1"/>
    <col min="3112" max="3112" width="17.28515625" style="2" customWidth="1"/>
    <col min="3113" max="3113" width="54.28515625" style="2" customWidth="1"/>
    <col min="3114" max="3114" width="26.7109375" style="2" customWidth="1"/>
    <col min="3115" max="3340" width="9.140625" style="2"/>
    <col min="3341" max="3341" width="5.28515625" style="2" customWidth="1"/>
    <col min="3342" max="3342" width="11.85546875" style="2" customWidth="1"/>
    <col min="3343" max="3343" width="13" style="2" customWidth="1"/>
    <col min="3344" max="3344" width="13.5703125" style="2" customWidth="1"/>
    <col min="3345" max="3346" width="12.42578125" style="2" bestFit="1" customWidth="1"/>
    <col min="3347" max="3347" width="13.140625" style="2" bestFit="1" customWidth="1"/>
    <col min="3348" max="3348" width="12.5703125" style="2" customWidth="1"/>
    <col min="3349" max="3349" width="15" style="2" customWidth="1"/>
    <col min="3350" max="3358" width="12.42578125" style="2" bestFit="1" customWidth="1"/>
    <col min="3359" max="3359" width="12.42578125" style="2" customWidth="1"/>
    <col min="3360" max="3360" width="12.42578125" style="2" bestFit="1" customWidth="1"/>
    <col min="3361" max="3361" width="12.42578125" style="2" customWidth="1"/>
    <col min="3362" max="3362" width="13.85546875" style="2" customWidth="1"/>
    <col min="3363" max="3363" width="9.42578125" style="2" customWidth="1"/>
    <col min="3364" max="3364" width="16.28515625" style="2" customWidth="1"/>
    <col min="3365" max="3365" width="9.140625" style="2"/>
    <col min="3366" max="3366" width="37.7109375" style="2" customWidth="1"/>
    <col min="3367" max="3367" width="16.85546875" style="2" customWidth="1"/>
    <col min="3368" max="3368" width="17.28515625" style="2" customWidth="1"/>
    <col min="3369" max="3369" width="54.28515625" style="2" customWidth="1"/>
    <col min="3370" max="3370" width="26.7109375" style="2" customWidth="1"/>
    <col min="3371" max="3596" width="9.140625" style="2"/>
    <col min="3597" max="3597" width="5.28515625" style="2" customWidth="1"/>
    <col min="3598" max="3598" width="11.85546875" style="2" customWidth="1"/>
    <col min="3599" max="3599" width="13" style="2" customWidth="1"/>
    <col min="3600" max="3600" width="13.5703125" style="2" customWidth="1"/>
    <col min="3601" max="3602" width="12.42578125" style="2" bestFit="1" customWidth="1"/>
    <col min="3603" max="3603" width="13.140625" style="2" bestFit="1" customWidth="1"/>
    <col min="3604" max="3604" width="12.5703125" style="2" customWidth="1"/>
    <col min="3605" max="3605" width="15" style="2" customWidth="1"/>
    <col min="3606" max="3614" width="12.42578125" style="2" bestFit="1" customWidth="1"/>
    <col min="3615" max="3615" width="12.42578125" style="2" customWidth="1"/>
    <col min="3616" max="3616" width="12.42578125" style="2" bestFit="1" customWidth="1"/>
    <col min="3617" max="3617" width="12.42578125" style="2" customWidth="1"/>
    <col min="3618" max="3618" width="13.85546875" style="2" customWidth="1"/>
    <col min="3619" max="3619" width="9.42578125" style="2" customWidth="1"/>
    <col min="3620" max="3620" width="16.28515625" style="2" customWidth="1"/>
    <col min="3621" max="3621" width="9.140625" style="2"/>
    <col min="3622" max="3622" width="37.7109375" style="2" customWidth="1"/>
    <col min="3623" max="3623" width="16.85546875" style="2" customWidth="1"/>
    <col min="3624" max="3624" width="17.28515625" style="2" customWidth="1"/>
    <col min="3625" max="3625" width="54.28515625" style="2" customWidth="1"/>
    <col min="3626" max="3626" width="26.7109375" style="2" customWidth="1"/>
    <col min="3627" max="3852" width="9.140625" style="2"/>
    <col min="3853" max="3853" width="5.28515625" style="2" customWidth="1"/>
    <col min="3854" max="3854" width="11.85546875" style="2" customWidth="1"/>
    <col min="3855" max="3855" width="13" style="2" customWidth="1"/>
    <col min="3856" max="3856" width="13.5703125" style="2" customWidth="1"/>
    <col min="3857" max="3858" width="12.42578125" style="2" bestFit="1" customWidth="1"/>
    <col min="3859" max="3859" width="13.140625" style="2" bestFit="1" customWidth="1"/>
    <col min="3860" max="3860" width="12.5703125" style="2" customWidth="1"/>
    <col min="3861" max="3861" width="15" style="2" customWidth="1"/>
    <col min="3862" max="3870" width="12.42578125" style="2" bestFit="1" customWidth="1"/>
    <col min="3871" max="3871" width="12.42578125" style="2" customWidth="1"/>
    <col min="3872" max="3872" width="12.42578125" style="2" bestFit="1" customWidth="1"/>
    <col min="3873" max="3873" width="12.42578125" style="2" customWidth="1"/>
    <col min="3874" max="3874" width="13.85546875" style="2" customWidth="1"/>
    <col min="3875" max="3875" width="9.42578125" style="2" customWidth="1"/>
    <col min="3876" max="3876" width="16.28515625" style="2" customWidth="1"/>
    <col min="3877" max="3877" width="9.140625" style="2"/>
    <col min="3878" max="3878" width="37.7109375" style="2" customWidth="1"/>
    <col min="3879" max="3879" width="16.85546875" style="2" customWidth="1"/>
    <col min="3880" max="3880" width="17.28515625" style="2" customWidth="1"/>
    <col min="3881" max="3881" width="54.28515625" style="2" customWidth="1"/>
    <col min="3882" max="3882" width="26.7109375" style="2" customWidth="1"/>
    <col min="3883" max="4108" width="9.140625" style="2"/>
    <col min="4109" max="4109" width="5.28515625" style="2" customWidth="1"/>
    <col min="4110" max="4110" width="11.85546875" style="2" customWidth="1"/>
    <col min="4111" max="4111" width="13" style="2" customWidth="1"/>
    <col min="4112" max="4112" width="13.5703125" style="2" customWidth="1"/>
    <col min="4113" max="4114" width="12.42578125" style="2" bestFit="1" customWidth="1"/>
    <col min="4115" max="4115" width="13.140625" style="2" bestFit="1" customWidth="1"/>
    <col min="4116" max="4116" width="12.5703125" style="2" customWidth="1"/>
    <col min="4117" max="4117" width="15" style="2" customWidth="1"/>
    <col min="4118" max="4126" width="12.42578125" style="2" bestFit="1" customWidth="1"/>
    <col min="4127" max="4127" width="12.42578125" style="2" customWidth="1"/>
    <col min="4128" max="4128" width="12.42578125" style="2" bestFit="1" customWidth="1"/>
    <col min="4129" max="4129" width="12.42578125" style="2" customWidth="1"/>
    <col min="4130" max="4130" width="13.85546875" style="2" customWidth="1"/>
    <col min="4131" max="4131" width="9.42578125" style="2" customWidth="1"/>
    <col min="4132" max="4132" width="16.28515625" style="2" customWidth="1"/>
    <col min="4133" max="4133" width="9.140625" style="2"/>
    <col min="4134" max="4134" width="37.7109375" style="2" customWidth="1"/>
    <col min="4135" max="4135" width="16.85546875" style="2" customWidth="1"/>
    <col min="4136" max="4136" width="17.28515625" style="2" customWidth="1"/>
    <col min="4137" max="4137" width="54.28515625" style="2" customWidth="1"/>
    <col min="4138" max="4138" width="26.7109375" style="2" customWidth="1"/>
    <col min="4139" max="4364" width="9.140625" style="2"/>
    <col min="4365" max="4365" width="5.28515625" style="2" customWidth="1"/>
    <col min="4366" max="4366" width="11.85546875" style="2" customWidth="1"/>
    <col min="4367" max="4367" width="13" style="2" customWidth="1"/>
    <col min="4368" max="4368" width="13.5703125" style="2" customWidth="1"/>
    <col min="4369" max="4370" width="12.42578125" style="2" bestFit="1" customWidth="1"/>
    <col min="4371" max="4371" width="13.140625" style="2" bestFit="1" customWidth="1"/>
    <col min="4372" max="4372" width="12.5703125" style="2" customWidth="1"/>
    <col min="4373" max="4373" width="15" style="2" customWidth="1"/>
    <col min="4374" max="4382" width="12.42578125" style="2" bestFit="1" customWidth="1"/>
    <col min="4383" max="4383" width="12.42578125" style="2" customWidth="1"/>
    <col min="4384" max="4384" width="12.42578125" style="2" bestFit="1" customWidth="1"/>
    <col min="4385" max="4385" width="12.42578125" style="2" customWidth="1"/>
    <col min="4386" max="4386" width="13.85546875" style="2" customWidth="1"/>
    <col min="4387" max="4387" width="9.42578125" style="2" customWidth="1"/>
    <col min="4388" max="4388" width="16.28515625" style="2" customWidth="1"/>
    <col min="4389" max="4389" width="9.140625" style="2"/>
    <col min="4390" max="4390" width="37.7109375" style="2" customWidth="1"/>
    <col min="4391" max="4391" width="16.85546875" style="2" customWidth="1"/>
    <col min="4392" max="4392" width="17.28515625" style="2" customWidth="1"/>
    <col min="4393" max="4393" width="54.28515625" style="2" customWidth="1"/>
    <col min="4394" max="4394" width="26.7109375" style="2" customWidth="1"/>
    <col min="4395" max="4620" width="9.140625" style="2"/>
    <col min="4621" max="4621" width="5.28515625" style="2" customWidth="1"/>
    <col min="4622" max="4622" width="11.85546875" style="2" customWidth="1"/>
    <col min="4623" max="4623" width="13" style="2" customWidth="1"/>
    <col min="4624" max="4624" width="13.5703125" style="2" customWidth="1"/>
    <col min="4625" max="4626" width="12.42578125" style="2" bestFit="1" customWidth="1"/>
    <col min="4627" max="4627" width="13.140625" style="2" bestFit="1" customWidth="1"/>
    <col min="4628" max="4628" width="12.5703125" style="2" customWidth="1"/>
    <col min="4629" max="4629" width="15" style="2" customWidth="1"/>
    <col min="4630" max="4638" width="12.42578125" style="2" bestFit="1" customWidth="1"/>
    <col min="4639" max="4639" width="12.42578125" style="2" customWidth="1"/>
    <col min="4640" max="4640" width="12.42578125" style="2" bestFit="1" customWidth="1"/>
    <col min="4641" max="4641" width="12.42578125" style="2" customWidth="1"/>
    <col min="4642" max="4642" width="13.85546875" style="2" customWidth="1"/>
    <col min="4643" max="4643" width="9.42578125" style="2" customWidth="1"/>
    <col min="4644" max="4644" width="16.28515625" style="2" customWidth="1"/>
    <col min="4645" max="4645" width="9.140625" style="2"/>
    <col min="4646" max="4646" width="37.7109375" style="2" customWidth="1"/>
    <col min="4647" max="4647" width="16.85546875" style="2" customWidth="1"/>
    <col min="4648" max="4648" width="17.28515625" style="2" customWidth="1"/>
    <col min="4649" max="4649" width="54.28515625" style="2" customWidth="1"/>
    <col min="4650" max="4650" width="26.7109375" style="2" customWidth="1"/>
    <col min="4651" max="4876" width="9.140625" style="2"/>
    <col min="4877" max="4877" width="5.28515625" style="2" customWidth="1"/>
    <col min="4878" max="4878" width="11.85546875" style="2" customWidth="1"/>
    <col min="4879" max="4879" width="13" style="2" customWidth="1"/>
    <col min="4880" max="4880" width="13.5703125" style="2" customWidth="1"/>
    <col min="4881" max="4882" width="12.42578125" style="2" bestFit="1" customWidth="1"/>
    <col min="4883" max="4883" width="13.140625" style="2" bestFit="1" customWidth="1"/>
    <col min="4884" max="4884" width="12.5703125" style="2" customWidth="1"/>
    <col min="4885" max="4885" width="15" style="2" customWidth="1"/>
    <col min="4886" max="4894" width="12.42578125" style="2" bestFit="1" customWidth="1"/>
    <col min="4895" max="4895" width="12.42578125" style="2" customWidth="1"/>
    <col min="4896" max="4896" width="12.42578125" style="2" bestFit="1" customWidth="1"/>
    <col min="4897" max="4897" width="12.42578125" style="2" customWidth="1"/>
    <col min="4898" max="4898" width="13.85546875" style="2" customWidth="1"/>
    <col min="4899" max="4899" width="9.42578125" style="2" customWidth="1"/>
    <col min="4900" max="4900" width="16.28515625" style="2" customWidth="1"/>
    <col min="4901" max="4901" width="9.140625" style="2"/>
    <col min="4902" max="4902" width="37.7109375" style="2" customWidth="1"/>
    <col min="4903" max="4903" width="16.85546875" style="2" customWidth="1"/>
    <col min="4904" max="4904" width="17.28515625" style="2" customWidth="1"/>
    <col min="4905" max="4905" width="54.28515625" style="2" customWidth="1"/>
    <col min="4906" max="4906" width="26.7109375" style="2" customWidth="1"/>
    <col min="4907" max="5132" width="9.140625" style="2"/>
    <col min="5133" max="5133" width="5.28515625" style="2" customWidth="1"/>
    <col min="5134" max="5134" width="11.85546875" style="2" customWidth="1"/>
    <col min="5135" max="5135" width="13" style="2" customWidth="1"/>
    <col min="5136" max="5136" width="13.5703125" style="2" customWidth="1"/>
    <col min="5137" max="5138" width="12.42578125" style="2" bestFit="1" customWidth="1"/>
    <col min="5139" max="5139" width="13.140625" style="2" bestFit="1" customWidth="1"/>
    <col min="5140" max="5140" width="12.5703125" style="2" customWidth="1"/>
    <col min="5141" max="5141" width="15" style="2" customWidth="1"/>
    <col min="5142" max="5150" width="12.42578125" style="2" bestFit="1" customWidth="1"/>
    <col min="5151" max="5151" width="12.42578125" style="2" customWidth="1"/>
    <col min="5152" max="5152" width="12.42578125" style="2" bestFit="1" customWidth="1"/>
    <col min="5153" max="5153" width="12.42578125" style="2" customWidth="1"/>
    <col min="5154" max="5154" width="13.85546875" style="2" customWidth="1"/>
    <col min="5155" max="5155" width="9.42578125" style="2" customWidth="1"/>
    <col min="5156" max="5156" width="16.28515625" style="2" customWidth="1"/>
    <col min="5157" max="5157" width="9.140625" style="2"/>
    <col min="5158" max="5158" width="37.7109375" style="2" customWidth="1"/>
    <col min="5159" max="5159" width="16.85546875" style="2" customWidth="1"/>
    <col min="5160" max="5160" width="17.28515625" style="2" customWidth="1"/>
    <col min="5161" max="5161" width="54.28515625" style="2" customWidth="1"/>
    <col min="5162" max="5162" width="26.7109375" style="2" customWidth="1"/>
    <col min="5163" max="5388" width="9.140625" style="2"/>
    <col min="5389" max="5389" width="5.28515625" style="2" customWidth="1"/>
    <col min="5390" max="5390" width="11.85546875" style="2" customWidth="1"/>
    <col min="5391" max="5391" width="13" style="2" customWidth="1"/>
    <col min="5392" max="5392" width="13.5703125" style="2" customWidth="1"/>
    <col min="5393" max="5394" width="12.42578125" style="2" bestFit="1" customWidth="1"/>
    <col min="5395" max="5395" width="13.140625" style="2" bestFit="1" customWidth="1"/>
    <col min="5396" max="5396" width="12.5703125" style="2" customWidth="1"/>
    <col min="5397" max="5397" width="15" style="2" customWidth="1"/>
    <col min="5398" max="5406" width="12.42578125" style="2" bestFit="1" customWidth="1"/>
    <col min="5407" max="5407" width="12.42578125" style="2" customWidth="1"/>
    <col min="5408" max="5408" width="12.42578125" style="2" bestFit="1" customWidth="1"/>
    <col min="5409" max="5409" width="12.42578125" style="2" customWidth="1"/>
    <col min="5410" max="5410" width="13.85546875" style="2" customWidth="1"/>
    <col min="5411" max="5411" width="9.42578125" style="2" customWidth="1"/>
    <col min="5412" max="5412" width="16.28515625" style="2" customWidth="1"/>
    <col min="5413" max="5413" width="9.140625" style="2"/>
    <col min="5414" max="5414" width="37.7109375" style="2" customWidth="1"/>
    <col min="5415" max="5415" width="16.85546875" style="2" customWidth="1"/>
    <col min="5416" max="5416" width="17.28515625" style="2" customWidth="1"/>
    <col min="5417" max="5417" width="54.28515625" style="2" customWidth="1"/>
    <col min="5418" max="5418" width="26.7109375" style="2" customWidth="1"/>
    <col min="5419" max="5644" width="9.140625" style="2"/>
    <col min="5645" max="5645" width="5.28515625" style="2" customWidth="1"/>
    <col min="5646" max="5646" width="11.85546875" style="2" customWidth="1"/>
    <col min="5647" max="5647" width="13" style="2" customWidth="1"/>
    <col min="5648" max="5648" width="13.5703125" style="2" customWidth="1"/>
    <col min="5649" max="5650" width="12.42578125" style="2" bestFit="1" customWidth="1"/>
    <col min="5651" max="5651" width="13.140625" style="2" bestFit="1" customWidth="1"/>
    <col min="5652" max="5652" width="12.5703125" style="2" customWidth="1"/>
    <col min="5653" max="5653" width="15" style="2" customWidth="1"/>
    <col min="5654" max="5662" width="12.42578125" style="2" bestFit="1" customWidth="1"/>
    <col min="5663" max="5663" width="12.42578125" style="2" customWidth="1"/>
    <col min="5664" max="5664" width="12.42578125" style="2" bestFit="1" customWidth="1"/>
    <col min="5665" max="5665" width="12.42578125" style="2" customWidth="1"/>
    <col min="5666" max="5666" width="13.85546875" style="2" customWidth="1"/>
    <col min="5667" max="5667" width="9.42578125" style="2" customWidth="1"/>
    <col min="5668" max="5668" width="16.28515625" style="2" customWidth="1"/>
    <col min="5669" max="5669" width="9.140625" style="2"/>
    <col min="5670" max="5670" width="37.7109375" style="2" customWidth="1"/>
    <col min="5671" max="5671" width="16.85546875" style="2" customWidth="1"/>
    <col min="5672" max="5672" width="17.28515625" style="2" customWidth="1"/>
    <col min="5673" max="5673" width="54.28515625" style="2" customWidth="1"/>
    <col min="5674" max="5674" width="26.7109375" style="2" customWidth="1"/>
    <col min="5675" max="5900" width="9.140625" style="2"/>
    <col min="5901" max="5901" width="5.28515625" style="2" customWidth="1"/>
    <col min="5902" max="5902" width="11.85546875" style="2" customWidth="1"/>
    <col min="5903" max="5903" width="13" style="2" customWidth="1"/>
    <col min="5904" max="5904" width="13.5703125" style="2" customWidth="1"/>
    <col min="5905" max="5906" width="12.42578125" style="2" bestFit="1" customWidth="1"/>
    <col min="5907" max="5907" width="13.140625" style="2" bestFit="1" customWidth="1"/>
    <col min="5908" max="5908" width="12.5703125" style="2" customWidth="1"/>
    <col min="5909" max="5909" width="15" style="2" customWidth="1"/>
    <col min="5910" max="5918" width="12.42578125" style="2" bestFit="1" customWidth="1"/>
    <col min="5919" max="5919" width="12.42578125" style="2" customWidth="1"/>
    <col min="5920" max="5920" width="12.42578125" style="2" bestFit="1" customWidth="1"/>
    <col min="5921" max="5921" width="12.42578125" style="2" customWidth="1"/>
    <col min="5922" max="5922" width="13.85546875" style="2" customWidth="1"/>
    <col min="5923" max="5923" width="9.42578125" style="2" customWidth="1"/>
    <col min="5924" max="5924" width="16.28515625" style="2" customWidth="1"/>
    <col min="5925" max="5925" width="9.140625" style="2"/>
    <col min="5926" max="5926" width="37.7109375" style="2" customWidth="1"/>
    <col min="5927" max="5927" width="16.85546875" style="2" customWidth="1"/>
    <col min="5928" max="5928" width="17.28515625" style="2" customWidth="1"/>
    <col min="5929" max="5929" width="54.28515625" style="2" customWidth="1"/>
    <col min="5930" max="5930" width="26.7109375" style="2" customWidth="1"/>
    <col min="5931" max="6156" width="9.140625" style="2"/>
    <col min="6157" max="6157" width="5.28515625" style="2" customWidth="1"/>
    <col min="6158" max="6158" width="11.85546875" style="2" customWidth="1"/>
    <col min="6159" max="6159" width="13" style="2" customWidth="1"/>
    <col min="6160" max="6160" width="13.5703125" style="2" customWidth="1"/>
    <col min="6161" max="6162" width="12.42578125" style="2" bestFit="1" customWidth="1"/>
    <col min="6163" max="6163" width="13.140625" style="2" bestFit="1" customWidth="1"/>
    <col min="6164" max="6164" width="12.5703125" style="2" customWidth="1"/>
    <col min="6165" max="6165" width="15" style="2" customWidth="1"/>
    <col min="6166" max="6174" width="12.42578125" style="2" bestFit="1" customWidth="1"/>
    <col min="6175" max="6175" width="12.42578125" style="2" customWidth="1"/>
    <col min="6176" max="6176" width="12.42578125" style="2" bestFit="1" customWidth="1"/>
    <col min="6177" max="6177" width="12.42578125" style="2" customWidth="1"/>
    <col min="6178" max="6178" width="13.85546875" style="2" customWidth="1"/>
    <col min="6179" max="6179" width="9.42578125" style="2" customWidth="1"/>
    <col min="6180" max="6180" width="16.28515625" style="2" customWidth="1"/>
    <col min="6181" max="6181" width="9.140625" style="2"/>
    <col min="6182" max="6182" width="37.7109375" style="2" customWidth="1"/>
    <col min="6183" max="6183" width="16.85546875" style="2" customWidth="1"/>
    <col min="6184" max="6184" width="17.28515625" style="2" customWidth="1"/>
    <col min="6185" max="6185" width="54.28515625" style="2" customWidth="1"/>
    <col min="6186" max="6186" width="26.7109375" style="2" customWidth="1"/>
    <col min="6187" max="6412" width="9.140625" style="2"/>
    <col min="6413" max="6413" width="5.28515625" style="2" customWidth="1"/>
    <col min="6414" max="6414" width="11.85546875" style="2" customWidth="1"/>
    <col min="6415" max="6415" width="13" style="2" customWidth="1"/>
    <col min="6416" max="6416" width="13.5703125" style="2" customWidth="1"/>
    <col min="6417" max="6418" width="12.42578125" style="2" bestFit="1" customWidth="1"/>
    <col min="6419" max="6419" width="13.140625" style="2" bestFit="1" customWidth="1"/>
    <col min="6420" max="6420" width="12.5703125" style="2" customWidth="1"/>
    <col min="6421" max="6421" width="15" style="2" customWidth="1"/>
    <col min="6422" max="6430" width="12.42578125" style="2" bestFit="1" customWidth="1"/>
    <col min="6431" max="6431" width="12.42578125" style="2" customWidth="1"/>
    <col min="6432" max="6432" width="12.42578125" style="2" bestFit="1" customWidth="1"/>
    <col min="6433" max="6433" width="12.42578125" style="2" customWidth="1"/>
    <col min="6434" max="6434" width="13.85546875" style="2" customWidth="1"/>
    <col min="6435" max="6435" width="9.42578125" style="2" customWidth="1"/>
    <col min="6436" max="6436" width="16.28515625" style="2" customWidth="1"/>
    <col min="6437" max="6437" width="9.140625" style="2"/>
    <col min="6438" max="6438" width="37.7109375" style="2" customWidth="1"/>
    <col min="6439" max="6439" width="16.85546875" style="2" customWidth="1"/>
    <col min="6440" max="6440" width="17.28515625" style="2" customWidth="1"/>
    <col min="6441" max="6441" width="54.28515625" style="2" customWidth="1"/>
    <col min="6442" max="6442" width="26.7109375" style="2" customWidth="1"/>
    <col min="6443" max="6668" width="9.140625" style="2"/>
    <col min="6669" max="6669" width="5.28515625" style="2" customWidth="1"/>
    <col min="6670" max="6670" width="11.85546875" style="2" customWidth="1"/>
    <col min="6671" max="6671" width="13" style="2" customWidth="1"/>
    <col min="6672" max="6672" width="13.5703125" style="2" customWidth="1"/>
    <col min="6673" max="6674" width="12.42578125" style="2" bestFit="1" customWidth="1"/>
    <col min="6675" max="6675" width="13.140625" style="2" bestFit="1" customWidth="1"/>
    <col min="6676" max="6676" width="12.5703125" style="2" customWidth="1"/>
    <col min="6677" max="6677" width="15" style="2" customWidth="1"/>
    <col min="6678" max="6686" width="12.42578125" style="2" bestFit="1" customWidth="1"/>
    <col min="6687" max="6687" width="12.42578125" style="2" customWidth="1"/>
    <col min="6688" max="6688" width="12.42578125" style="2" bestFit="1" customWidth="1"/>
    <col min="6689" max="6689" width="12.42578125" style="2" customWidth="1"/>
    <col min="6690" max="6690" width="13.85546875" style="2" customWidth="1"/>
    <col min="6691" max="6691" width="9.42578125" style="2" customWidth="1"/>
    <col min="6692" max="6692" width="16.28515625" style="2" customWidth="1"/>
    <col min="6693" max="6693" width="9.140625" style="2"/>
    <col min="6694" max="6694" width="37.7109375" style="2" customWidth="1"/>
    <col min="6695" max="6695" width="16.85546875" style="2" customWidth="1"/>
    <col min="6696" max="6696" width="17.28515625" style="2" customWidth="1"/>
    <col min="6697" max="6697" width="54.28515625" style="2" customWidth="1"/>
    <col min="6698" max="6698" width="26.7109375" style="2" customWidth="1"/>
    <col min="6699" max="6924" width="9.140625" style="2"/>
    <col min="6925" max="6925" width="5.28515625" style="2" customWidth="1"/>
    <col min="6926" max="6926" width="11.85546875" style="2" customWidth="1"/>
    <col min="6927" max="6927" width="13" style="2" customWidth="1"/>
    <col min="6928" max="6928" width="13.5703125" style="2" customWidth="1"/>
    <col min="6929" max="6930" width="12.42578125" style="2" bestFit="1" customWidth="1"/>
    <col min="6931" max="6931" width="13.140625" style="2" bestFit="1" customWidth="1"/>
    <col min="6932" max="6932" width="12.5703125" style="2" customWidth="1"/>
    <col min="6933" max="6933" width="15" style="2" customWidth="1"/>
    <col min="6934" max="6942" width="12.42578125" style="2" bestFit="1" customWidth="1"/>
    <col min="6943" max="6943" width="12.42578125" style="2" customWidth="1"/>
    <col min="6944" max="6944" width="12.42578125" style="2" bestFit="1" customWidth="1"/>
    <col min="6945" max="6945" width="12.42578125" style="2" customWidth="1"/>
    <col min="6946" max="6946" width="13.85546875" style="2" customWidth="1"/>
    <col min="6947" max="6947" width="9.42578125" style="2" customWidth="1"/>
    <col min="6948" max="6948" width="16.28515625" style="2" customWidth="1"/>
    <col min="6949" max="6949" width="9.140625" style="2"/>
    <col min="6950" max="6950" width="37.7109375" style="2" customWidth="1"/>
    <col min="6951" max="6951" width="16.85546875" style="2" customWidth="1"/>
    <col min="6952" max="6952" width="17.28515625" style="2" customWidth="1"/>
    <col min="6953" max="6953" width="54.28515625" style="2" customWidth="1"/>
    <col min="6954" max="6954" width="26.7109375" style="2" customWidth="1"/>
    <col min="6955" max="7180" width="9.140625" style="2"/>
    <col min="7181" max="7181" width="5.28515625" style="2" customWidth="1"/>
    <col min="7182" max="7182" width="11.85546875" style="2" customWidth="1"/>
    <col min="7183" max="7183" width="13" style="2" customWidth="1"/>
    <col min="7184" max="7184" width="13.5703125" style="2" customWidth="1"/>
    <col min="7185" max="7186" width="12.42578125" style="2" bestFit="1" customWidth="1"/>
    <col min="7187" max="7187" width="13.140625" style="2" bestFit="1" customWidth="1"/>
    <col min="7188" max="7188" width="12.5703125" style="2" customWidth="1"/>
    <col min="7189" max="7189" width="15" style="2" customWidth="1"/>
    <col min="7190" max="7198" width="12.42578125" style="2" bestFit="1" customWidth="1"/>
    <col min="7199" max="7199" width="12.42578125" style="2" customWidth="1"/>
    <col min="7200" max="7200" width="12.42578125" style="2" bestFit="1" customWidth="1"/>
    <col min="7201" max="7201" width="12.42578125" style="2" customWidth="1"/>
    <col min="7202" max="7202" width="13.85546875" style="2" customWidth="1"/>
    <col min="7203" max="7203" width="9.42578125" style="2" customWidth="1"/>
    <col min="7204" max="7204" width="16.28515625" style="2" customWidth="1"/>
    <col min="7205" max="7205" width="9.140625" style="2"/>
    <col min="7206" max="7206" width="37.7109375" style="2" customWidth="1"/>
    <col min="7207" max="7207" width="16.85546875" style="2" customWidth="1"/>
    <col min="7208" max="7208" width="17.28515625" style="2" customWidth="1"/>
    <col min="7209" max="7209" width="54.28515625" style="2" customWidth="1"/>
    <col min="7210" max="7210" width="26.7109375" style="2" customWidth="1"/>
    <col min="7211" max="7436" width="9.140625" style="2"/>
    <col min="7437" max="7437" width="5.28515625" style="2" customWidth="1"/>
    <col min="7438" max="7438" width="11.85546875" style="2" customWidth="1"/>
    <col min="7439" max="7439" width="13" style="2" customWidth="1"/>
    <col min="7440" max="7440" width="13.5703125" style="2" customWidth="1"/>
    <col min="7441" max="7442" width="12.42578125" style="2" bestFit="1" customWidth="1"/>
    <col min="7443" max="7443" width="13.140625" style="2" bestFit="1" customWidth="1"/>
    <col min="7444" max="7444" width="12.5703125" style="2" customWidth="1"/>
    <col min="7445" max="7445" width="15" style="2" customWidth="1"/>
    <col min="7446" max="7454" width="12.42578125" style="2" bestFit="1" customWidth="1"/>
    <col min="7455" max="7455" width="12.42578125" style="2" customWidth="1"/>
    <col min="7456" max="7456" width="12.42578125" style="2" bestFit="1" customWidth="1"/>
    <col min="7457" max="7457" width="12.42578125" style="2" customWidth="1"/>
    <col min="7458" max="7458" width="13.85546875" style="2" customWidth="1"/>
    <col min="7459" max="7459" width="9.42578125" style="2" customWidth="1"/>
    <col min="7460" max="7460" width="16.28515625" style="2" customWidth="1"/>
    <col min="7461" max="7461" width="9.140625" style="2"/>
    <col min="7462" max="7462" width="37.7109375" style="2" customWidth="1"/>
    <col min="7463" max="7463" width="16.85546875" style="2" customWidth="1"/>
    <col min="7464" max="7464" width="17.28515625" style="2" customWidth="1"/>
    <col min="7465" max="7465" width="54.28515625" style="2" customWidth="1"/>
    <col min="7466" max="7466" width="26.7109375" style="2" customWidth="1"/>
    <col min="7467" max="7692" width="9.140625" style="2"/>
    <col min="7693" max="7693" width="5.28515625" style="2" customWidth="1"/>
    <col min="7694" max="7694" width="11.85546875" style="2" customWidth="1"/>
    <col min="7695" max="7695" width="13" style="2" customWidth="1"/>
    <col min="7696" max="7696" width="13.5703125" style="2" customWidth="1"/>
    <col min="7697" max="7698" width="12.42578125" style="2" bestFit="1" customWidth="1"/>
    <col min="7699" max="7699" width="13.140625" style="2" bestFit="1" customWidth="1"/>
    <col min="7700" max="7700" width="12.5703125" style="2" customWidth="1"/>
    <col min="7701" max="7701" width="15" style="2" customWidth="1"/>
    <col min="7702" max="7710" width="12.42578125" style="2" bestFit="1" customWidth="1"/>
    <col min="7711" max="7711" width="12.42578125" style="2" customWidth="1"/>
    <col min="7712" max="7712" width="12.42578125" style="2" bestFit="1" customWidth="1"/>
    <col min="7713" max="7713" width="12.42578125" style="2" customWidth="1"/>
    <col min="7714" max="7714" width="13.85546875" style="2" customWidth="1"/>
    <col min="7715" max="7715" width="9.42578125" style="2" customWidth="1"/>
    <col min="7716" max="7716" width="16.28515625" style="2" customWidth="1"/>
    <col min="7717" max="7717" width="9.140625" style="2"/>
    <col min="7718" max="7718" width="37.7109375" style="2" customWidth="1"/>
    <col min="7719" max="7719" width="16.85546875" style="2" customWidth="1"/>
    <col min="7720" max="7720" width="17.28515625" style="2" customWidth="1"/>
    <col min="7721" max="7721" width="54.28515625" style="2" customWidth="1"/>
    <col min="7722" max="7722" width="26.7109375" style="2" customWidth="1"/>
    <col min="7723" max="7948" width="9.140625" style="2"/>
    <col min="7949" max="7949" width="5.28515625" style="2" customWidth="1"/>
    <col min="7950" max="7950" width="11.85546875" style="2" customWidth="1"/>
    <col min="7951" max="7951" width="13" style="2" customWidth="1"/>
    <col min="7952" max="7952" width="13.5703125" style="2" customWidth="1"/>
    <col min="7953" max="7954" width="12.42578125" style="2" bestFit="1" customWidth="1"/>
    <col min="7955" max="7955" width="13.140625" style="2" bestFit="1" customWidth="1"/>
    <col min="7956" max="7956" width="12.5703125" style="2" customWidth="1"/>
    <col min="7957" max="7957" width="15" style="2" customWidth="1"/>
    <col min="7958" max="7966" width="12.42578125" style="2" bestFit="1" customWidth="1"/>
    <col min="7967" max="7967" width="12.42578125" style="2" customWidth="1"/>
    <col min="7968" max="7968" width="12.42578125" style="2" bestFit="1" customWidth="1"/>
    <col min="7969" max="7969" width="12.42578125" style="2" customWidth="1"/>
    <col min="7970" max="7970" width="13.85546875" style="2" customWidth="1"/>
    <col min="7971" max="7971" width="9.42578125" style="2" customWidth="1"/>
    <col min="7972" max="7972" width="16.28515625" style="2" customWidth="1"/>
    <col min="7973" max="7973" width="9.140625" style="2"/>
    <col min="7974" max="7974" width="37.7109375" style="2" customWidth="1"/>
    <col min="7975" max="7975" width="16.85546875" style="2" customWidth="1"/>
    <col min="7976" max="7976" width="17.28515625" style="2" customWidth="1"/>
    <col min="7977" max="7977" width="54.28515625" style="2" customWidth="1"/>
    <col min="7978" max="7978" width="26.7109375" style="2" customWidth="1"/>
    <col min="7979" max="8204" width="9.140625" style="2"/>
    <col min="8205" max="8205" width="5.28515625" style="2" customWidth="1"/>
    <col min="8206" max="8206" width="11.85546875" style="2" customWidth="1"/>
    <col min="8207" max="8207" width="13" style="2" customWidth="1"/>
    <col min="8208" max="8208" width="13.5703125" style="2" customWidth="1"/>
    <col min="8209" max="8210" width="12.42578125" style="2" bestFit="1" customWidth="1"/>
    <col min="8211" max="8211" width="13.140625" style="2" bestFit="1" customWidth="1"/>
    <col min="8212" max="8212" width="12.5703125" style="2" customWidth="1"/>
    <col min="8213" max="8213" width="15" style="2" customWidth="1"/>
    <col min="8214" max="8222" width="12.42578125" style="2" bestFit="1" customWidth="1"/>
    <col min="8223" max="8223" width="12.42578125" style="2" customWidth="1"/>
    <col min="8224" max="8224" width="12.42578125" style="2" bestFit="1" customWidth="1"/>
    <col min="8225" max="8225" width="12.42578125" style="2" customWidth="1"/>
    <col min="8226" max="8226" width="13.85546875" style="2" customWidth="1"/>
    <col min="8227" max="8227" width="9.42578125" style="2" customWidth="1"/>
    <col min="8228" max="8228" width="16.28515625" style="2" customWidth="1"/>
    <col min="8229" max="8229" width="9.140625" style="2"/>
    <col min="8230" max="8230" width="37.7109375" style="2" customWidth="1"/>
    <col min="8231" max="8231" width="16.85546875" style="2" customWidth="1"/>
    <col min="8232" max="8232" width="17.28515625" style="2" customWidth="1"/>
    <col min="8233" max="8233" width="54.28515625" style="2" customWidth="1"/>
    <col min="8234" max="8234" width="26.7109375" style="2" customWidth="1"/>
    <col min="8235" max="8460" width="9.140625" style="2"/>
    <col min="8461" max="8461" width="5.28515625" style="2" customWidth="1"/>
    <col min="8462" max="8462" width="11.85546875" style="2" customWidth="1"/>
    <col min="8463" max="8463" width="13" style="2" customWidth="1"/>
    <col min="8464" max="8464" width="13.5703125" style="2" customWidth="1"/>
    <col min="8465" max="8466" width="12.42578125" style="2" bestFit="1" customWidth="1"/>
    <col min="8467" max="8467" width="13.140625" style="2" bestFit="1" customWidth="1"/>
    <col min="8468" max="8468" width="12.5703125" style="2" customWidth="1"/>
    <col min="8469" max="8469" width="15" style="2" customWidth="1"/>
    <col min="8470" max="8478" width="12.42578125" style="2" bestFit="1" customWidth="1"/>
    <col min="8479" max="8479" width="12.42578125" style="2" customWidth="1"/>
    <col min="8480" max="8480" width="12.42578125" style="2" bestFit="1" customWidth="1"/>
    <col min="8481" max="8481" width="12.42578125" style="2" customWidth="1"/>
    <col min="8482" max="8482" width="13.85546875" style="2" customWidth="1"/>
    <col min="8483" max="8483" width="9.42578125" style="2" customWidth="1"/>
    <col min="8484" max="8484" width="16.28515625" style="2" customWidth="1"/>
    <col min="8485" max="8485" width="9.140625" style="2"/>
    <col min="8486" max="8486" width="37.7109375" style="2" customWidth="1"/>
    <col min="8487" max="8487" width="16.85546875" style="2" customWidth="1"/>
    <col min="8488" max="8488" width="17.28515625" style="2" customWidth="1"/>
    <col min="8489" max="8489" width="54.28515625" style="2" customWidth="1"/>
    <col min="8490" max="8490" width="26.7109375" style="2" customWidth="1"/>
    <col min="8491" max="8716" width="9.140625" style="2"/>
    <col min="8717" max="8717" width="5.28515625" style="2" customWidth="1"/>
    <col min="8718" max="8718" width="11.85546875" style="2" customWidth="1"/>
    <col min="8719" max="8719" width="13" style="2" customWidth="1"/>
    <col min="8720" max="8720" width="13.5703125" style="2" customWidth="1"/>
    <col min="8721" max="8722" width="12.42578125" style="2" bestFit="1" customWidth="1"/>
    <col min="8723" max="8723" width="13.140625" style="2" bestFit="1" customWidth="1"/>
    <col min="8724" max="8724" width="12.5703125" style="2" customWidth="1"/>
    <col min="8725" max="8725" width="15" style="2" customWidth="1"/>
    <col min="8726" max="8734" width="12.42578125" style="2" bestFit="1" customWidth="1"/>
    <col min="8735" max="8735" width="12.42578125" style="2" customWidth="1"/>
    <col min="8736" max="8736" width="12.42578125" style="2" bestFit="1" customWidth="1"/>
    <col min="8737" max="8737" width="12.42578125" style="2" customWidth="1"/>
    <col min="8738" max="8738" width="13.85546875" style="2" customWidth="1"/>
    <col min="8739" max="8739" width="9.42578125" style="2" customWidth="1"/>
    <col min="8740" max="8740" width="16.28515625" style="2" customWidth="1"/>
    <col min="8741" max="8741" width="9.140625" style="2"/>
    <col min="8742" max="8742" width="37.7109375" style="2" customWidth="1"/>
    <col min="8743" max="8743" width="16.85546875" style="2" customWidth="1"/>
    <col min="8744" max="8744" width="17.28515625" style="2" customWidth="1"/>
    <col min="8745" max="8745" width="54.28515625" style="2" customWidth="1"/>
    <col min="8746" max="8746" width="26.7109375" style="2" customWidth="1"/>
    <col min="8747" max="8972" width="9.140625" style="2"/>
    <col min="8973" max="8973" width="5.28515625" style="2" customWidth="1"/>
    <col min="8974" max="8974" width="11.85546875" style="2" customWidth="1"/>
    <col min="8975" max="8975" width="13" style="2" customWidth="1"/>
    <col min="8976" max="8976" width="13.5703125" style="2" customWidth="1"/>
    <col min="8977" max="8978" width="12.42578125" style="2" bestFit="1" customWidth="1"/>
    <col min="8979" max="8979" width="13.140625" style="2" bestFit="1" customWidth="1"/>
    <col min="8980" max="8980" width="12.5703125" style="2" customWidth="1"/>
    <col min="8981" max="8981" width="15" style="2" customWidth="1"/>
    <col min="8982" max="8990" width="12.42578125" style="2" bestFit="1" customWidth="1"/>
    <col min="8991" max="8991" width="12.42578125" style="2" customWidth="1"/>
    <col min="8992" max="8992" width="12.42578125" style="2" bestFit="1" customWidth="1"/>
    <col min="8993" max="8993" width="12.42578125" style="2" customWidth="1"/>
    <col min="8994" max="8994" width="13.85546875" style="2" customWidth="1"/>
    <col min="8995" max="8995" width="9.42578125" style="2" customWidth="1"/>
    <col min="8996" max="8996" width="16.28515625" style="2" customWidth="1"/>
    <col min="8997" max="8997" width="9.140625" style="2"/>
    <col min="8998" max="8998" width="37.7109375" style="2" customWidth="1"/>
    <col min="8999" max="8999" width="16.85546875" style="2" customWidth="1"/>
    <col min="9000" max="9000" width="17.28515625" style="2" customWidth="1"/>
    <col min="9001" max="9001" width="54.28515625" style="2" customWidth="1"/>
    <col min="9002" max="9002" width="26.7109375" style="2" customWidth="1"/>
    <col min="9003" max="9228" width="9.140625" style="2"/>
    <col min="9229" max="9229" width="5.28515625" style="2" customWidth="1"/>
    <col min="9230" max="9230" width="11.85546875" style="2" customWidth="1"/>
    <col min="9231" max="9231" width="13" style="2" customWidth="1"/>
    <col min="9232" max="9232" width="13.5703125" style="2" customWidth="1"/>
    <col min="9233" max="9234" width="12.42578125" style="2" bestFit="1" customWidth="1"/>
    <col min="9235" max="9235" width="13.140625" style="2" bestFit="1" customWidth="1"/>
    <col min="9236" max="9236" width="12.5703125" style="2" customWidth="1"/>
    <col min="9237" max="9237" width="15" style="2" customWidth="1"/>
    <col min="9238" max="9246" width="12.42578125" style="2" bestFit="1" customWidth="1"/>
    <col min="9247" max="9247" width="12.42578125" style="2" customWidth="1"/>
    <col min="9248" max="9248" width="12.42578125" style="2" bestFit="1" customWidth="1"/>
    <col min="9249" max="9249" width="12.42578125" style="2" customWidth="1"/>
    <col min="9250" max="9250" width="13.85546875" style="2" customWidth="1"/>
    <col min="9251" max="9251" width="9.42578125" style="2" customWidth="1"/>
    <col min="9252" max="9252" width="16.28515625" style="2" customWidth="1"/>
    <col min="9253" max="9253" width="9.140625" style="2"/>
    <col min="9254" max="9254" width="37.7109375" style="2" customWidth="1"/>
    <col min="9255" max="9255" width="16.85546875" style="2" customWidth="1"/>
    <col min="9256" max="9256" width="17.28515625" style="2" customWidth="1"/>
    <col min="9257" max="9257" width="54.28515625" style="2" customWidth="1"/>
    <col min="9258" max="9258" width="26.7109375" style="2" customWidth="1"/>
    <col min="9259" max="9484" width="9.140625" style="2"/>
    <col min="9485" max="9485" width="5.28515625" style="2" customWidth="1"/>
    <col min="9486" max="9486" width="11.85546875" style="2" customWidth="1"/>
    <col min="9487" max="9487" width="13" style="2" customWidth="1"/>
    <col min="9488" max="9488" width="13.5703125" style="2" customWidth="1"/>
    <col min="9489" max="9490" width="12.42578125" style="2" bestFit="1" customWidth="1"/>
    <col min="9491" max="9491" width="13.140625" style="2" bestFit="1" customWidth="1"/>
    <col min="9492" max="9492" width="12.5703125" style="2" customWidth="1"/>
    <col min="9493" max="9493" width="15" style="2" customWidth="1"/>
    <col min="9494" max="9502" width="12.42578125" style="2" bestFit="1" customWidth="1"/>
    <col min="9503" max="9503" width="12.42578125" style="2" customWidth="1"/>
    <col min="9504" max="9504" width="12.42578125" style="2" bestFit="1" customWidth="1"/>
    <col min="9505" max="9505" width="12.42578125" style="2" customWidth="1"/>
    <col min="9506" max="9506" width="13.85546875" style="2" customWidth="1"/>
    <col min="9507" max="9507" width="9.42578125" style="2" customWidth="1"/>
    <col min="9508" max="9508" width="16.28515625" style="2" customWidth="1"/>
    <col min="9509" max="9509" width="9.140625" style="2"/>
    <col min="9510" max="9510" width="37.7109375" style="2" customWidth="1"/>
    <col min="9511" max="9511" width="16.85546875" style="2" customWidth="1"/>
    <col min="9512" max="9512" width="17.28515625" style="2" customWidth="1"/>
    <col min="9513" max="9513" width="54.28515625" style="2" customWidth="1"/>
    <col min="9514" max="9514" width="26.7109375" style="2" customWidth="1"/>
    <col min="9515" max="9740" width="9.140625" style="2"/>
    <col min="9741" max="9741" width="5.28515625" style="2" customWidth="1"/>
    <col min="9742" max="9742" width="11.85546875" style="2" customWidth="1"/>
    <col min="9743" max="9743" width="13" style="2" customWidth="1"/>
    <col min="9744" max="9744" width="13.5703125" style="2" customWidth="1"/>
    <col min="9745" max="9746" width="12.42578125" style="2" bestFit="1" customWidth="1"/>
    <col min="9747" max="9747" width="13.140625" style="2" bestFit="1" customWidth="1"/>
    <col min="9748" max="9748" width="12.5703125" style="2" customWidth="1"/>
    <col min="9749" max="9749" width="15" style="2" customWidth="1"/>
    <col min="9750" max="9758" width="12.42578125" style="2" bestFit="1" customWidth="1"/>
    <col min="9759" max="9759" width="12.42578125" style="2" customWidth="1"/>
    <col min="9760" max="9760" width="12.42578125" style="2" bestFit="1" customWidth="1"/>
    <col min="9761" max="9761" width="12.42578125" style="2" customWidth="1"/>
    <col min="9762" max="9762" width="13.85546875" style="2" customWidth="1"/>
    <col min="9763" max="9763" width="9.42578125" style="2" customWidth="1"/>
    <col min="9764" max="9764" width="16.28515625" style="2" customWidth="1"/>
    <col min="9765" max="9765" width="9.140625" style="2"/>
    <col min="9766" max="9766" width="37.7109375" style="2" customWidth="1"/>
    <col min="9767" max="9767" width="16.85546875" style="2" customWidth="1"/>
    <col min="9768" max="9768" width="17.28515625" style="2" customWidth="1"/>
    <col min="9769" max="9769" width="54.28515625" style="2" customWidth="1"/>
    <col min="9770" max="9770" width="26.7109375" style="2" customWidth="1"/>
    <col min="9771" max="9996" width="9.140625" style="2"/>
    <col min="9997" max="9997" width="5.28515625" style="2" customWidth="1"/>
    <col min="9998" max="9998" width="11.85546875" style="2" customWidth="1"/>
    <col min="9999" max="9999" width="13" style="2" customWidth="1"/>
    <col min="10000" max="10000" width="13.5703125" style="2" customWidth="1"/>
    <col min="10001" max="10002" width="12.42578125" style="2" bestFit="1" customWidth="1"/>
    <col min="10003" max="10003" width="13.140625" style="2" bestFit="1" customWidth="1"/>
    <col min="10004" max="10004" width="12.5703125" style="2" customWidth="1"/>
    <col min="10005" max="10005" width="15" style="2" customWidth="1"/>
    <col min="10006" max="10014" width="12.42578125" style="2" bestFit="1" customWidth="1"/>
    <col min="10015" max="10015" width="12.42578125" style="2" customWidth="1"/>
    <col min="10016" max="10016" width="12.42578125" style="2" bestFit="1" customWidth="1"/>
    <col min="10017" max="10017" width="12.42578125" style="2" customWidth="1"/>
    <col min="10018" max="10018" width="13.85546875" style="2" customWidth="1"/>
    <col min="10019" max="10019" width="9.42578125" style="2" customWidth="1"/>
    <col min="10020" max="10020" width="16.28515625" style="2" customWidth="1"/>
    <col min="10021" max="10021" width="9.140625" style="2"/>
    <col min="10022" max="10022" width="37.7109375" style="2" customWidth="1"/>
    <col min="10023" max="10023" width="16.85546875" style="2" customWidth="1"/>
    <col min="10024" max="10024" width="17.28515625" style="2" customWidth="1"/>
    <col min="10025" max="10025" width="54.28515625" style="2" customWidth="1"/>
    <col min="10026" max="10026" width="26.7109375" style="2" customWidth="1"/>
    <col min="10027" max="10252" width="9.140625" style="2"/>
    <col min="10253" max="10253" width="5.28515625" style="2" customWidth="1"/>
    <col min="10254" max="10254" width="11.85546875" style="2" customWidth="1"/>
    <col min="10255" max="10255" width="13" style="2" customWidth="1"/>
    <col min="10256" max="10256" width="13.5703125" style="2" customWidth="1"/>
    <col min="10257" max="10258" width="12.42578125" style="2" bestFit="1" customWidth="1"/>
    <col min="10259" max="10259" width="13.140625" style="2" bestFit="1" customWidth="1"/>
    <col min="10260" max="10260" width="12.5703125" style="2" customWidth="1"/>
    <col min="10261" max="10261" width="15" style="2" customWidth="1"/>
    <col min="10262" max="10270" width="12.42578125" style="2" bestFit="1" customWidth="1"/>
    <col min="10271" max="10271" width="12.42578125" style="2" customWidth="1"/>
    <col min="10272" max="10272" width="12.42578125" style="2" bestFit="1" customWidth="1"/>
    <col min="10273" max="10273" width="12.42578125" style="2" customWidth="1"/>
    <col min="10274" max="10274" width="13.85546875" style="2" customWidth="1"/>
    <col min="10275" max="10275" width="9.42578125" style="2" customWidth="1"/>
    <col min="10276" max="10276" width="16.28515625" style="2" customWidth="1"/>
    <col min="10277" max="10277" width="9.140625" style="2"/>
    <col min="10278" max="10278" width="37.7109375" style="2" customWidth="1"/>
    <col min="10279" max="10279" width="16.85546875" style="2" customWidth="1"/>
    <col min="10280" max="10280" width="17.28515625" style="2" customWidth="1"/>
    <col min="10281" max="10281" width="54.28515625" style="2" customWidth="1"/>
    <col min="10282" max="10282" width="26.7109375" style="2" customWidth="1"/>
    <col min="10283" max="10508" width="9.140625" style="2"/>
    <col min="10509" max="10509" width="5.28515625" style="2" customWidth="1"/>
    <col min="10510" max="10510" width="11.85546875" style="2" customWidth="1"/>
    <col min="10511" max="10511" width="13" style="2" customWidth="1"/>
    <col min="10512" max="10512" width="13.5703125" style="2" customWidth="1"/>
    <col min="10513" max="10514" width="12.42578125" style="2" bestFit="1" customWidth="1"/>
    <col min="10515" max="10515" width="13.140625" style="2" bestFit="1" customWidth="1"/>
    <col min="10516" max="10516" width="12.5703125" style="2" customWidth="1"/>
    <col min="10517" max="10517" width="15" style="2" customWidth="1"/>
    <col min="10518" max="10526" width="12.42578125" style="2" bestFit="1" customWidth="1"/>
    <col min="10527" max="10527" width="12.42578125" style="2" customWidth="1"/>
    <col min="10528" max="10528" width="12.42578125" style="2" bestFit="1" customWidth="1"/>
    <col min="10529" max="10529" width="12.42578125" style="2" customWidth="1"/>
    <col min="10530" max="10530" width="13.85546875" style="2" customWidth="1"/>
    <col min="10531" max="10531" width="9.42578125" style="2" customWidth="1"/>
    <col min="10532" max="10532" width="16.28515625" style="2" customWidth="1"/>
    <col min="10533" max="10533" width="9.140625" style="2"/>
    <col min="10534" max="10534" width="37.7109375" style="2" customWidth="1"/>
    <col min="10535" max="10535" width="16.85546875" style="2" customWidth="1"/>
    <col min="10536" max="10536" width="17.28515625" style="2" customWidth="1"/>
    <col min="10537" max="10537" width="54.28515625" style="2" customWidth="1"/>
    <col min="10538" max="10538" width="26.7109375" style="2" customWidth="1"/>
    <col min="10539" max="10764" width="9.140625" style="2"/>
    <col min="10765" max="10765" width="5.28515625" style="2" customWidth="1"/>
    <col min="10766" max="10766" width="11.85546875" style="2" customWidth="1"/>
    <col min="10767" max="10767" width="13" style="2" customWidth="1"/>
    <col min="10768" max="10768" width="13.5703125" style="2" customWidth="1"/>
    <col min="10769" max="10770" width="12.42578125" style="2" bestFit="1" customWidth="1"/>
    <col min="10771" max="10771" width="13.140625" style="2" bestFit="1" customWidth="1"/>
    <col min="10772" max="10772" width="12.5703125" style="2" customWidth="1"/>
    <col min="10773" max="10773" width="15" style="2" customWidth="1"/>
    <col min="10774" max="10782" width="12.42578125" style="2" bestFit="1" customWidth="1"/>
    <col min="10783" max="10783" width="12.42578125" style="2" customWidth="1"/>
    <col min="10784" max="10784" width="12.42578125" style="2" bestFit="1" customWidth="1"/>
    <col min="10785" max="10785" width="12.42578125" style="2" customWidth="1"/>
    <col min="10786" max="10786" width="13.85546875" style="2" customWidth="1"/>
    <col min="10787" max="10787" width="9.42578125" style="2" customWidth="1"/>
    <col min="10788" max="10788" width="16.28515625" style="2" customWidth="1"/>
    <col min="10789" max="10789" width="9.140625" style="2"/>
    <col min="10790" max="10790" width="37.7109375" style="2" customWidth="1"/>
    <col min="10791" max="10791" width="16.85546875" style="2" customWidth="1"/>
    <col min="10792" max="10792" width="17.28515625" style="2" customWidth="1"/>
    <col min="10793" max="10793" width="54.28515625" style="2" customWidth="1"/>
    <col min="10794" max="10794" width="26.7109375" style="2" customWidth="1"/>
    <col min="10795" max="11020" width="9.140625" style="2"/>
    <col min="11021" max="11021" width="5.28515625" style="2" customWidth="1"/>
    <col min="11022" max="11022" width="11.85546875" style="2" customWidth="1"/>
    <col min="11023" max="11023" width="13" style="2" customWidth="1"/>
    <col min="11024" max="11024" width="13.5703125" style="2" customWidth="1"/>
    <col min="11025" max="11026" width="12.42578125" style="2" bestFit="1" customWidth="1"/>
    <col min="11027" max="11027" width="13.140625" style="2" bestFit="1" customWidth="1"/>
    <col min="11028" max="11028" width="12.5703125" style="2" customWidth="1"/>
    <col min="11029" max="11029" width="15" style="2" customWidth="1"/>
    <col min="11030" max="11038" width="12.42578125" style="2" bestFit="1" customWidth="1"/>
    <col min="11039" max="11039" width="12.42578125" style="2" customWidth="1"/>
    <col min="11040" max="11040" width="12.42578125" style="2" bestFit="1" customWidth="1"/>
    <col min="11041" max="11041" width="12.42578125" style="2" customWidth="1"/>
    <col min="11042" max="11042" width="13.85546875" style="2" customWidth="1"/>
    <col min="11043" max="11043" width="9.42578125" style="2" customWidth="1"/>
    <col min="11044" max="11044" width="16.28515625" style="2" customWidth="1"/>
    <col min="11045" max="11045" width="9.140625" style="2"/>
    <col min="11046" max="11046" width="37.7109375" style="2" customWidth="1"/>
    <col min="11047" max="11047" width="16.85546875" style="2" customWidth="1"/>
    <col min="11048" max="11048" width="17.28515625" style="2" customWidth="1"/>
    <col min="11049" max="11049" width="54.28515625" style="2" customWidth="1"/>
    <col min="11050" max="11050" width="26.7109375" style="2" customWidth="1"/>
    <col min="11051" max="11276" width="9.140625" style="2"/>
    <col min="11277" max="11277" width="5.28515625" style="2" customWidth="1"/>
    <col min="11278" max="11278" width="11.85546875" style="2" customWidth="1"/>
    <col min="11279" max="11279" width="13" style="2" customWidth="1"/>
    <col min="11280" max="11280" width="13.5703125" style="2" customWidth="1"/>
    <col min="11281" max="11282" width="12.42578125" style="2" bestFit="1" customWidth="1"/>
    <col min="11283" max="11283" width="13.140625" style="2" bestFit="1" customWidth="1"/>
    <col min="11284" max="11284" width="12.5703125" style="2" customWidth="1"/>
    <col min="11285" max="11285" width="15" style="2" customWidth="1"/>
    <col min="11286" max="11294" width="12.42578125" style="2" bestFit="1" customWidth="1"/>
    <col min="11295" max="11295" width="12.42578125" style="2" customWidth="1"/>
    <col min="11296" max="11296" width="12.42578125" style="2" bestFit="1" customWidth="1"/>
    <col min="11297" max="11297" width="12.42578125" style="2" customWidth="1"/>
    <col min="11298" max="11298" width="13.85546875" style="2" customWidth="1"/>
    <col min="11299" max="11299" width="9.42578125" style="2" customWidth="1"/>
    <col min="11300" max="11300" width="16.28515625" style="2" customWidth="1"/>
    <col min="11301" max="11301" width="9.140625" style="2"/>
    <col min="11302" max="11302" width="37.7109375" style="2" customWidth="1"/>
    <col min="11303" max="11303" width="16.85546875" style="2" customWidth="1"/>
    <col min="11304" max="11304" width="17.28515625" style="2" customWidth="1"/>
    <col min="11305" max="11305" width="54.28515625" style="2" customWidth="1"/>
    <col min="11306" max="11306" width="26.7109375" style="2" customWidth="1"/>
    <col min="11307" max="11532" width="9.140625" style="2"/>
    <col min="11533" max="11533" width="5.28515625" style="2" customWidth="1"/>
    <col min="11534" max="11534" width="11.85546875" style="2" customWidth="1"/>
    <col min="11535" max="11535" width="13" style="2" customWidth="1"/>
    <col min="11536" max="11536" width="13.5703125" style="2" customWidth="1"/>
    <col min="11537" max="11538" width="12.42578125" style="2" bestFit="1" customWidth="1"/>
    <col min="11539" max="11539" width="13.140625" style="2" bestFit="1" customWidth="1"/>
    <col min="11540" max="11540" width="12.5703125" style="2" customWidth="1"/>
    <col min="11541" max="11541" width="15" style="2" customWidth="1"/>
    <col min="11542" max="11550" width="12.42578125" style="2" bestFit="1" customWidth="1"/>
    <col min="11551" max="11551" width="12.42578125" style="2" customWidth="1"/>
    <col min="11552" max="11552" width="12.42578125" style="2" bestFit="1" customWidth="1"/>
    <col min="11553" max="11553" width="12.42578125" style="2" customWidth="1"/>
    <col min="11554" max="11554" width="13.85546875" style="2" customWidth="1"/>
    <col min="11555" max="11555" width="9.42578125" style="2" customWidth="1"/>
    <col min="11556" max="11556" width="16.28515625" style="2" customWidth="1"/>
    <col min="11557" max="11557" width="9.140625" style="2"/>
    <col min="11558" max="11558" width="37.7109375" style="2" customWidth="1"/>
    <col min="11559" max="11559" width="16.85546875" style="2" customWidth="1"/>
    <col min="11560" max="11560" width="17.28515625" style="2" customWidth="1"/>
    <col min="11561" max="11561" width="54.28515625" style="2" customWidth="1"/>
    <col min="11562" max="11562" width="26.7109375" style="2" customWidth="1"/>
    <col min="11563" max="11788" width="9.140625" style="2"/>
    <col min="11789" max="11789" width="5.28515625" style="2" customWidth="1"/>
    <col min="11790" max="11790" width="11.85546875" style="2" customWidth="1"/>
    <col min="11791" max="11791" width="13" style="2" customWidth="1"/>
    <col min="11792" max="11792" width="13.5703125" style="2" customWidth="1"/>
    <col min="11793" max="11794" width="12.42578125" style="2" bestFit="1" customWidth="1"/>
    <col min="11795" max="11795" width="13.140625" style="2" bestFit="1" customWidth="1"/>
    <col min="11796" max="11796" width="12.5703125" style="2" customWidth="1"/>
    <col min="11797" max="11797" width="15" style="2" customWidth="1"/>
    <col min="11798" max="11806" width="12.42578125" style="2" bestFit="1" customWidth="1"/>
    <col min="11807" max="11807" width="12.42578125" style="2" customWidth="1"/>
    <col min="11808" max="11808" width="12.42578125" style="2" bestFit="1" customWidth="1"/>
    <col min="11809" max="11809" width="12.42578125" style="2" customWidth="1"/>
    <col min="11810" max="11810" width="13.85546875" style="2" customWidth="1"/>
    <col min="11811" max="11811" width="9.42578125" style="2" customWidth="1"/>
    <col min="11812" max="11812" width="16.28515625" style="2" customWidth="1"/>
    <col min="11813" max="11813" width="9.140625" style="2"/>
    <col min="11814" max="11814" width="37.7109375" style="2" customWidth="1"/>
    <col min="11815" max="11815" width="16.85546875" style="2" customWidth="1"/>
    <col min="11816" max="11816" width="17.28515625" style="2" customWidth="1"/>
    <col min="11817" max="11817" width="54.28515625" style="2" customWidth="1"/>
    <col min="11818" max="11818" width="26.7109375" style="2" customWidth="1"/>
    <col min="11819" max="12044" width="9.140625" style="2"/>
    <col min="12045" max="12045" width="5.28515625" style="2" customWidth="1"/>
    <col min="12046" max="12046" width="11.85546875" style="2" customWidth="1"/>
    <col min="12047" max="12047" width="13" style="2" customWidth="1"/>
    <col min="12048" max="12048" width="13.5703125" style="2" customWidth="1"/>
    <col min="12049" max="12050" width="12.42578125" style="2" bestFit="1" customWidth="1"/>
    <col min="12051" max="12051" width="13.140625" style="2" bestFit="1" customWidth="1"/>
    <col min="12052" max="12052" width="12.5703125" style="2" customWidth="1"/>
    <col min="12053" max="12053" width="15" style="2" customWidth="1"/>
    <col min="12054" max="12062" width="12.42578125" style="2" bestFit="1" customWidth="1"/>
    <col min="12063" max="12063" width="12.42578125" style="2" customWidth="1"/>
    <col min="12064" max="12064" width="12.42578125" style="2" bestFit="1" customWidth="1"/>
    <col min="12065" max="12065" width="12.42578125" style="2" customWidth="1"/>
    <col min="12066" max="12066" width="13.85546875" style="2" customWidth="1"/>
    <col min="12067" max="12067" width="9.42578125" style="2" customWidth="1"/>
    <col min="12068" max="12068" width="16.28515625" style="2" customWidth="1"/>
    <col min="12069" max="12069" width="9.140625" style="2"/>
    <col min="12070" max="12070" width="37.7109375" style="2" customWidth="1"/>
    <col min="12071" max="12071" width="16.85546875" style="2" customWidth="1"/>
    <col min="12072" max="12072" width="17.28515625" style="2" customWidth="1"/>
    <col min="12073" max="12073" width="54.28515625" style="2" customWidth="1"/>
    <col min="12074" max="12074" width="26.7109375" style="2" customWidth="1"/>
    <col min="12075" max="12300" width="9.140625" style="2"/>
    <col min="12301" max="12301" width="5.28515625" style="2" customWidth="1"/>
    <col min="12302" max="12302" width="11.85546875" style="2" customWidth="1"/>
    <col min="12303" max="12303" width="13" style="2" customWidth="1"/>
    <col min="12304" max="12304" width="13.5703125" style="2" customWidth="1"/>
    <col min="12305" max="12306" width="12.42578125" style="2" bestFit="1" customWidth="1"/>
    <col min="12307" max="12307" width="13.140625" style="2" bestFit="1" customWidth="1"/>
    <col min="12308" max="12308" width="12.5703125" style="2" customWidth="1"/>
    <col min="12309" max="12309" width="15" style="2" customWidth="1"/>
    <col min="12310" max="12318" width="12.42578125" style="2" bestFit="1" customWidth="1"/>
    <col min="12319" max="12319" width="12.42578125" style="2" customWidth="1"/>
    <col min="12320" max="12320" width="12.42578125" style="2" bestFit="1" customWidth="1"/>
    <col min="12321" max="12321" width="12.42578125" style="2" customWidth="1"/>
    <col min="12322" max="12322" width="13.85546875" style="2" customWidth="1"/>
    <col min="12323" max="12323" width="9.42578125" style="2" customWidth="1"/>
    <col min="12324" max="12324" width="16.28515625" style="2" customWidth="1"/>
    <col min="12325" max="12325" width="9.140625" style="2"/>
    <col min="12326" max="12326" width="37.7109375" style="2" customWidth="1"/>
    <col min="12327" max="12327" width="16.85546875" style="2" customWidth="1"/>
    <col min="12328" max="12328" width="17.28515625" style="2" customWidth="1"/>
    <col min="12329" max="12329" width="54.28515625" style="2" customWidth="1"/>
    <col min="12330" max="12330" width="26.7109375" style="2" customWidth="1"/>
    <col min="12331" max="12556" width="9.140625" style="2"/>
    <col min="12557" max="12557" width="5.28515625" style="2" customWidth="1"/>
    <col min="12558" max="12558" width="11.85546875" style="2" customWidth="1"/>
    <col min="12559" max="12559" width="13" style="2" customWidth="1"/>
    <col min="12560" max="12560" width="13.5703125" style="2" customWidth="1"/>
    <col min="12561" max="12562" width="12.42578125" style="2" bestFit="1" customWidth="1"/>
    <col min="12563" max="12563" width="13.140625" style="2" bestFit="1" customWidth="1"/>
    <col min="12564" max="12564" width="12.5703125" style="2" customWidth="1"/>
    <col min="12565" max="12565" width="15" style="2" customWidth="1"/>
    <col min="12566" max="12574" width="12.42578125" style="2" bestFit="1" customWidth="1"/>
    <col min="12575" max="12575" width="12.42578125" style="2" customWidth="1"/>
    <col min="12576" max="12576" width="12.42578125" style="2" bestFit="1" customWidth="1"/>
    <col min="12577" max="12577" width="12.42578125" style="2" customWidth="1"/>
    <col min="12578" max="12578" width="13.85546875" style="2" customWidth="1"/>
    <col min="12579" max="12579" width="9.42578125" style="2" customWidth="1"/>
    <col min="12580" max="12580" width="16.28515625" style="2" customWidth="1"/>
    <col min="12581" max="12581" width="9.140625" style="2"/>
    <col min="12582" max="12582" width="37.7109375" style="2" customWidth="1"/>
    <col min="12583" max="12583" width="16.85546875" style="2" customWidth="1"/>
    <col min="12584" max="12584" width="17.28515625" style="2" customWidth="1"/>
    <col min="12585" max="12585" width="54.28515625" style="2" customWidth="1"/>
    <col min="12586" max="12586" width="26.7109375" style="2" customWidth="1"/>
    <col min="12587" max="12812" width="9.140625" style="2"/>
    <col min="12813" max="12813" width="5.28515625" style="2" customWidth="1"/>
    <col min="12814" max="12814" width="11.85546875" style="2" customWidth="1"/>
    <col min="12815" max="12815" width="13" style="2" customWidth="1"/>
    <col min="12816" max="12816" width="13.5703125" style="2" customWidth="1"/>
    <col min="12817" max="12818" width="12.42578125" style="2" bestFit="1" customWidth="1"/>
    <col min="12819" max="12819" width="13.140625" style="2" bestFit="1" customWidth="1"/>
    <col min="12820" max="12820" width="12.5703125" style="2" customWidth="1"/>
    <col min="12821" max="12821" width="15" style="2" customWidth="1"/>
    <col min="12822" max="12830" width="12.42578125" style="2" bestFit="1" customWidth="1"/>
    <col min="12831" max="12831" width="12.42578125" style="2" customWidth="1"/>
    <col min="12832" max="12832" width="12.42578125" style="2" bestFit="1" customWidth="1"/>
    <col min="12833" max="12833" width="12.42578125" style="2" customWidth="1"/>
    <col min="12834" max="12834" width="13.85546875" style="2" customWidth="1"/>
    <col min="12835" max="12835" width="9.42578125" style="2" customWidth="1"/>
    <col min="12836" max="12836" width="16.28515625" style="2" customWidth="1"/>
    <col min="12837" max="12837" width="9.140625" style="2"/>
    <col min="12838" max="12838" width="37.7109375" style="2" customWidth="1"/>
    <col min="12839" max="12839" width="16.85546875" style="2" customWidth="1"/>
    <col min="12840" max="12840" width="17.28515625" style="2" customWidth="1"/>
    <col min="12841" max="12841" width="54.28515625" style="2" customWidth="1"/>
    <col min="12842" max="12842" width="26.7109375" style="2" customWidth="1"/>
    <col min="12843" max="13068" width="9.140625" style="2"/>
    <col min="13069" max="13069" width="5.28515625" style="2" customWidth="1"/>
    <col min="13070" max="13070" width="11.85546875" style="2" customWidth="1"/>
    <col min="13071" max="13071" width="13" style="2" customWidth="1"/>
    <col min="13072" max="13072" width="13.5703125" style="2" customWidth="1"/>
    <col min="13073" max="13074" width="12.42578125" style="2" bestFit="1" customWidth="1"/>
    <col min="13075" max="13075" width="13.140625" style="2" bestFit="1" customWidth="1"/>
    <col min="13076" max="13076" width="12.5703125" style="2" customWidth="1"/>
    <col min="13077" max="13077" width="15" style="2" customWidth="1"/>
    <col min="13078" max="13086" width="12.42578125" style="2" bestFit="1" customWidth="1"/>
    <col min="13087" max="13087" width="12.42578125" style="2" customWidth="1"/>
    <col min="13088" max="13088" width="12.42578125" style="2" bestFit="1" customWidth="1"/>
    <col min="13089" max="13089" width="12.42578125" style="2" customWidth="1"/>
    <col min="13090" max="13090" width="13.85546875" style="2" customWidth="1"/>
    <col min="13091" max="13091" width="9.42578125" style="2" customWidth="1"/>
    <col min="13092" max="13092" width="16.28515625" style="2" customWidth="1"/>
    <col min="13093" max="13093" width="9.140625" style="2"/>
    <col min="13094" max="13094" width="37.7109375" style="2" customWidth="1"/>
    <col min="13095" max="13095" width="16.85546875" style="2" customWidth="1"/>
    <col min="13096" max="13096" width="17.28515625" style="2" customWidth="1"/>
    <col min="13097" max="13097" width="54.28515625" style="2" customWidth="1"/>
    <col min="13098" max="13098" width="26.7109375" style="2" customWidth="1"/>
    <col min="13099" max="13324" width="9.140625" style="2"/>
    <col min="13325" max="13325" width="5.28515625" style="2" customWidth="1"/>
    <col min="13326" max="13326" width="11.85546875" style="2" customWidth="1"/>
    <col min="13327" max="13327" width="13" style="2" customWidth="1"/>
    <col min="13328" max="13328" width="13.5703125" style="2" customWidth="1"/>
    <col min="13329" max="13330" width="12.42578125" style="2" bestFit="1" customWidth="1"/>
    <col min="13331" max="13331" width="13.140625" style="2" bestFit="1" customWidth="1"/>
    <col min="13332" max="13332" width="12.5703125" style="2" customWidth="1"/>
    <col min="13333" max="13333" width="15" style="2" customWidth="1"/>
    <col min="13334" max="13342" width="12.42578125" style="2" bestFit="1" customWidth="1"/>
    <col min="13343" max="13343" width="12.42578125" style="2" customWidth="1"/>
    <col min="13344" max="13344" width="12.42578125" style="2" bestFit="1" customWidth="1"/>
    <col min="13345" max="13345" width="12.42578125" style="2" customWidth="1"/>
    <col min="13346" max="13346" width="13.85546875" style="2" customWidth="1"/>
    <col min="13347" max="13347" width="9.42578125" style="2" customWidth="1"/>
    <col min="13348" max="13348" width="16.28515625" style="2" customWidth="1"/>
    <col min="13349" max="13349" width="9.140625" style="2"/>
    <col min="13350" max="13350" width="37.7109375" style="2" customWidth="1"/>
    <col min="13351" max="13351" width="16.85546875" style="2" customWidth="1"/>
    <col min="13352" max="13352" width="17.28515625" style="2" customWidth="1"/>
    <col min="13353" max="13353" width="54.28515625" style="2" customWidth="1"/>
    <col min="13354" max="13354" width="26.7109375" style="2" customWidth="1"/>
    <col min="13355" max="13580" width="9.140625" style="2"/>
    <col min="13581" max="13581" width="5.28515625" style="2" customWidth="1"/>
    <col min="13582" max="13582" width="11.85546875" style="2" customWidth="1"/>
    <col min="13583" max="13583" width="13" style="2" customWidth="1"/>
    <col min="13584" max="13584" width="13.5703125" style="2" customWidth="1"/>
    <col min="13585" max="13586" width="12.42578125" style="2" bestFit="1" customWidth="1"/>
    <col min="13587" max="13587" width="13.140625" style="2" bestFit="1" customWidth="1"/>
    <col min="13588" max="13588" width="12.5703125" style="2" customWidth="1"/>
    <col min="13589" max="13589" width="15" style="2" customWidth="1"/>
    <col min="13590" max="13598" width="12.42578125" style="2" bestFit="1" customWidth="1"/>
    <col min="13599" max="13599" width="12.42578125" style="2" customWidth="1"/>
    <col min="13600" max="13600" width="12.42578125" style="2" bestFit="1" customWidth="1"/>
    <col min="13601" max="13601" width="12.42578125" style="2" customWidth="1"/>
    <col min="13602" max="13602" width="13.85546875" style="2" customWidth="1"/>
    <col min="13603" max="13603" width="9.42578125" style="2" customWidth="1"/>
    <col min="13604" max="13604" width="16.28515625" style="2" customWidth="1"/>
    <col min="13605" max="13605" width="9.140625" style="2"/>
    <col min="13606" max="13606" width="37.7109375" style="2" customWidth="1"/>
    <col min="13607" max="13607" width="16.85546875" style="2" customWidth="1"/>
    <col min="13608" max="13608" width="17.28515625" style="2" customWidth="1"/>
    <col min="13609" max="13609" width="54.28515625" style="2" customWidth="1"/>
    <col min="13610" max="13610" width="26.7109375" style="2" customWidth="1"/>
    <col min="13611" max="13836" width="9.140625" style="2"/>
    <col min="13837" max="13837" width="5.28515625" style="2" customWidth="1"/>
    <col min="13838" max="13838" width="11.85546875" style="2" customWidth="1"/>
    <col min="13839" max="13839" width="13" style="2" customWidth="1"/>
    <col min="13840" max="13840" width="13.5703125" style="2" customWidth="1"/>
    <col min="13841" max="13842" width="12.42578125" style="2" bestFit="1" customWidth="1"/>
    <col min="13843" max="13843" width="13.140625" style="2" bestFit="1" customWidth="1"/>
    <col min="13844" max="13844" width="12.5703125" style="2" customWidth="1"/>
    <col min="13845" max="13845" width="15" style="2" customWidth="1"/>
    <col min="13846" max="13854" width="12.42578125" style="2" bestFit="1" customWidth="1"/>
    <col min="13855" max="13855" width="12.42578125" style="2" customWidth="1"/>
    <col min="13856" max="13856" width="12.42578125" style="2" bestFit="1" customWidth="1"/>
    <col min="13857" max="13857" width="12.42578125" style="2" customWidth="1"/>
    <col min="13858" max="13858" width="13.85546875" style="2" customWidth="1"/>
    <col min="13859" max="13859" width="9.42578125" style="2" customWidth="1"/>
    <col min="13860" max="13860" width="16.28515625" style="2" customWidth="1"/>
    <col min="13861" max="13861" width="9.140625" style="2"/>
    <col min="13862" max="13862" width="37.7109375" style="2" customWidth="1"/>
    <col min="13863" max="13863" width="16.85546875" style="2" customWidth="1"/>
    <col min="13864" max="13864" width="17.28515625" style="2" customWidth="1"/>
    <col min="13865" max="13865" width="54.28515625" style="2" customWidth="1"/>
    <col min="13866" max="13866" width="26.7109375" style="2" customWidth="1"/>
    <col min="13867" max="14092" width="9.140625" style="2"/>
    <col min="14093" max="14093" width="5.28515625" style="2" customWidth="1"/>
    <col min="14094" max="14094" width="11.85546875" style="2" customWidth="1"/>
    <col min="14095" max="14095" width="13" style="2" customWidth="1"/>
    <col min="14096" max="14096" width="13.5703125" style="2" customWidth="1"/>
    <col min="14097" max="14098" width="12.42578125" style="2" bestFit="1" customWidth="1"/>
    <col min="14099" max="14099" width="13.140625" style="2" bestFit="1" customWidth="1"/>
    <col min="14100" max="14100" width="12.5703125" style="2" customWidth="1"/>
    <col min="14101" max="14101" width="15" style="2" customWidth="1"/>
    <col min="14102" max="14110" width="12.42578125" style="2" bestFit="1" customWidth="1"/>
    <col min="14111" max="14111" width="12.42578125" style="2" customWidth="1"/>
    <col min="14112" max="14112" width="12.42578125" style="2" bestFit="1" customWidth="1"/>
    <col min="14113" max="14113" width="12.42578125" style="2" customWidth="1"/>
    <col min="14114" max="14114" width="13.85546875" style="2" customWidth="1"/>
    <col min="14115" max="14115" width="9.42578125" style="2" customWidth="1"/>
    <col min="14116" max="14116" width="16.28515625" style="2" customWidth="1"/>
    <col min="14117" max="14117" width="9.140625" style="2"/>
    <col min="14118" max="14118" width="37.7109375" style="2" customWidth="1"/>
    <col min="14119" max="14119" width="16.85546875" style="2" customWidth="1"/>
    <col min="14120" max="14120" width="17.28515625" style="2" customWidth="1"/>
    <col min="14121" max="14121" width="54.28515625" style="2" customWidth="1"/>
    <col min="14122" max="14122" width="26.7109375" style="2" customWidth="1"/>
    <col min="14123" max="14348" width="9.140625" style="2"/>
    <col min="14349" max="14349" width="5.28515625" style="2" customWidth="1"/>
    <col min="14350" max="14350" width="11.85546875" style="2" customWidth="1"/>
    <col min="14351" max="14351" width="13" style="2" customWidth="1"/>
    <col min="14352" max="14352" width="13.5703125" style="2" customWidth="1"/>
    <col min="14353" max="14354" width="12.42578125" style="2" bestFit="1" customWidth="1"/>
    <col min="14355" max="14355" width="13.140625" style="2" bestFit="1" customWidth="1"/>
    <col min="14356" max="14356" width="12.5703125" style="2" customWidth="1"/>
    <col min="14357" max="14357" width="15" style="2" customWidth="1"/>
    <col min="14358" max="14366" width="12.42578125" style="2" bestFit="1" customWidth="1"/>
    <col min="14367" max="14367" width="12.42578125" style="2" customWidth="1"/>
    <col min="14368" max="14368" width="12.42578125" style="2" bestFit="1" customWidth="1"/>
    <col min="14369" max="14369" width="12.42578125" style="2" customWidth="1"/>
    <col min="14370" max="14370" width="13.85546875" style="2" customWidth="1"/>
    <col min="14371" max="14371" width="9.42578125" style="2" customWidth="1"/>
    <col min="14372" max="14372" width="16.28515625" style="2" customWidth="1"/>
    <col min="14373" max="14373" width="9.140625" style="2"/>
    <col min="14374" max="14374" width="37.7109375" style="2" customWidth="1"/>
    <col min="14375" max="14375" width="16.85546875" style="2" customWidth="1"/>
    <col min="14376" max="14376" width="17.28515625" style="2" customWidth="1"/>
    <col min="14377" max="14377" width="54.28515625" style="2" customWidth="1"/>
    <col min="14378" max="14378" width="26.7109375" style="2" customWidth="1"/>
    <col min="14379" max="14604" width="9.140625" style="2"/>
    <col min="14605" max="14605" width="5.28515625" style="2" customWidth="1"/>
    <col min="14606" max="14606" width="11.85546875" style="2" customWidth="1"/>
    <col min="14607" max="14607" width="13" style="2" customWidth="1"/>
    <col min="14608" max="14608" width="13.5703125" style="2" customWidth="1"/>
    <col min="14609" max="14610" width="12.42578125" style="2" bestFit="1" customWidth="1"/>
    <col min="14611" max="14611" width="13.140625" style="2" bestFit="1" customWidth="1"/>
    <col min="14612" max="14612" width="12.5703125" style="2" customWidth="1"/>
    <col min="14613" max="14613" width="15" style="2" customWidth="1"/>
    <col min="14614" max="14622" width="12.42578125" style="2" bestFit="1" customWidth="1"/>
    <col min="14623" max="14623" width="12.42578125" style="2" customWidth="1"/>
    <col min="14624" max="14624" width="12.42578125" style="2" bestFit="1" customWidth="1"/>
    <col min="14625" max="14625" width="12.42578125" style="2" customWidth="1"/>
    <col min="14626" max="14626" width="13.85546875" style="2" customWidth="1"/>
    <col min="14627" max="14627" width="9.42578125" style="2" customWidth="1"/>
    <col min="14628" max="14628" width="16.28515625" style="2" customWidth="1"/>
    <col min="14629" max="14629" width="9.140625" style="2"/>
    <col min="14630" max="14630" width="37.7109375" style="2" customWidth="1"/>
    <col min="14631" max="14631" width="16.85546875" style="2" customWidth="1"/>
    <col min="14632" max="14632" width="17.28515625" style="2" customWidth="1"/>
    <col min="14633" max="14633" width="54.28515625" style="2" customWidth="1"/>
    <col min="14634" max="14634" width="26.7109375" style="2" customWidth="1"/>
    <col min="14635" max="14860" width="9.140625" style="2"/>
    <col min="14861" max="14861" width="5.28515625" style="2" customWidth="1"/>
    <col min="14862" max="14862" width="11.85546875" style="2" customWidth="1"/>
    <col min="14863" max="14863" width="13" style="2" customWidth="1"/>
    <col min="14864" max="14864" width="13.5703125" style="2" customWidth="1"/>
    <col min="14865" max="14866" width="12.42578125" style="2" bestFit="1" customWidth="1"/>
    <col min="14867" max="14867" width="13.140625" style="2" bestFit="1" customWidth="1"/>
    <col min="14868" max="14868" width="12.5703125" style="2" customWidth="1"/>
    <col min="14869" max="14869" width="15" style="2" customWidth="1"/>
    <col min="14870" max="14878" width="12.42578125" style="2" bestFit="1" customWidth="1"/>
    <col min="14879" max="14879" width="12.42578125" style="2" customWidth="1"/>
    <col min="14880" max="14880" width="12.42578125" style="2" bestFit="1" customWidth="1"/>
    <col min="14881" max="14881" width="12.42578125" style="2" customWidth="1"/>
    <col min="14882" max="14882" width="13.85546875" style="2" customWidth="1"/>
    <col min="14883" max="14883" width="9.42578125" style="2" customWidth="1"/>
    <col min="14884" max="14884" width="16.28515625" style="2" customWidth="1"/>
    <col min="14885" max="14885" width="9.140625" style="2"/>
    <col min="14886" max="14886" width="37.7109375" style="2" customWidth="1"/>
    <col min="14887" max="14887" width="16.85546875" style="2" customWidth="1"/>
    <col min="14888" max="14888" width="17.28515625" style="2" customWidth="1"/>
    <col min="14889" max="14889" width="54.28515625" style="2" customWidth="1"/>
    <col min="14890" max="14890" width="26.7109375" style="2" customWidth="1"/>
    <col min="14891" max="15116" width="9.140625" style="2"/>
    <col min="15117" max="15117" width="5.28515625" style="2" customWidth="1"/>
    <col min="15118" max="15118" width="11.85546875" style="2" customWidth="1"/>
    <col min="15119" max="15119" width="13" style="2" customWidth="1"/>
    <col min="15120" max="15120" width="13.5703125" style="2" customWidth="1"/>
    <col min="15121" max="15122" width="12.42578125" style="2" bestFit="1" customWidth="1"/>
    <col min="15123" max="15123" width="13.140625" style="2" bestFit="1" customWidth="1"/>
    <col min="15124" max="15124" width="12.5703125" style="2" customWidth="1"/>
    <col min="15125" max="15125" width="15" style="2" customWidth="1"/>
    <col min="15126" max="15134" width="12.42578125" style="2" bestFit="1" customWidth="1"/>
    <col min="15135" max="15135" width="12.42578125" style="2" customWidth="1"/>
    <col min="15136" max="15136" width="12.42578125" style="2" bestFit="1" customWidth="1"/>
    <col min="15137" max="15137" width="12.42578125" style="2" customWidth="1"/>
    <col min="15138" max="15138" width="13.85546875" style="2" customWidth="1"/>
    <col min="15139" max="15139" width="9.42578125" style="2" customWidth="1"/>
    <col min="15140" max="15140" width="16.28515625" style="2" customWidth="1"/>
    <col min="15141" max="15141" width="9.140625" style="2"/>
    <col min="15142" max="15142" width="37.7109375" style="2" customWidth="1"/>
    <col min="15143" max="15143" width="16.85546875" style="2" customWidth="1"/>
    <col min="15144" max="15144" width="17.28515625" style="2" customWidth="1"/>
    <col min="15145" max="15145" width="54.28515625" style="2" customWidth="1"/>
    <col min="15146" max="15146" width="26.7109375" style="2" customWidth="1"/>
    <col min="15147" max="15372" width="9.140625" style="2"/>
    <col min="15373" max="15373" width="5.28515625" style="2" customWidth="1"/>
    <col min="15374" max="15374" width="11.85546875" style="2" customWidth="1"/>
    <col min="15375" max="15375" width="13" style="2" customWidth="1"/>
    <col min="15376" max="15376" width="13.5703125" style="2" customWidth="1"/>
    <col min="15377" max="15378" width="12.42578125" style="2" bestFit="1" customWidth="1"/>
    <col min="15379" max="15379" width="13.140625" style="2" bestFit="1" customWidth="1"/>
    <col min="15380" max="15380" width="12.5703125" style="2" customWidth="1"/>
    <col min="15381" max="15381" width="15" style="2" customWidth="1"/>
    <col min="15382" max="15390" width="12.42578125" style="2" bestFit="1" customWidth="1"/>
    <col min="15391" max="15391" width="12.42578125" style="2" customWidth="1"/>
    <col min="15392" max="15392" width="12.42578125" style="2" bestFit="1" customWidth="1"/>
    <col min="15393" max="15393" width="12.42578125" style="2" customWidth="1"/>
    <col min="15394" max="15394" width="13.85546875" style="2" customWidth="1"/>
    <col min="15395" max="15395" width="9.42578125" style="2" customWidth="1"/>
    <col min="15396" max="15396" width="16.28515625" style="2" customWidth="1"/>
    <col min="15397" max="15397" width="9.140625" style="2"/>
    <col min="15398" max="15398" width="37.7109375" style="2" customWidth="1"/>
    <col min="15399" max="15399" width="16.85546875" style="2" customWidth="1"/>
    <col min="15400" max="15400" width="17.28515625" style="2" customWidth="1"/>
    <col min="15401" max="15401" width="54.28515625" style="2" customWidth="1"/>
    <col min="15402" max="15402" width="26.7109375" style="2" customWidth="1"/>
    <col min="15403" max="15628" width="9.140625" style="2"/>
    <col min="15629" max="15629" width="5.28515625" style="2" customWidth="1"/>
    <col min="15630" max="15630" width="11.85546875" style="2" customWidth="1"/>
    <col min="15631" max="15631" width="13" style="2" customWidth="1"/>
    <col min="15632" max="15632" width="13.5703125" style="2" customWidth="1"/>
    <col min="15633" max="15634" width="12.42578125" style="2" bestFit="1" customWidth="1"/>
    <col min="15635" max="15635" width="13.140625" style="2" bestFit="1" customWidth="1"/>
    <col min="15636" max="15636" width="12.5703125" style="2" customWidth="1"/>
    <col min="15637" max="15637" width="15" style="2" customWidth="1"/>
    <col min="15638" max="15646" width="12.42578125" style="2" bestFit="1" customWidth="1"/>
    <col min="15647" max="15647" width="12.42578125" style="2" customWidth="1"/>
    <col min="15648" max="15648" width="12.42578125" style="2" bestFit="1" customWidth="1"/>
    <col min="15649" max="15649" width="12.42578125" style="2" customWidth="1"/>
    <col min="15650" max="15650" width="13.85546875" style="2" customWidth="1"/>
    <col min="15651" max="15651" width="9.42578125" style="2" customWidth="1"/>
    <col min="15652" max="15652" width="16.28515625" style="2" customWidth="1"/>
    <col min="15653" max="15653" width="9.140625" style="2"/>
    <col min="15654" max="15654" width="37.7109375" style="2" customWidth="1"/>
    <col min="15655" max="15655" width="16.85546875" style="2" customWidth="1"/>
    <col min="15656" max="15656" width="17.28515625" style="2" customWidth="1"/>
    <col min="15657" max="15657" width="54.28515625" style="2" customWidth="1"/>
    <col min="15658" max="15658" width="26.7109375" style="2" customWidth="1"/>
    <col min="15659" max="15884" width="9.140625" style="2"/>
    <col min="15885" max="15885" width="5.28515625" style="2" customWidth="1"/>
    <col min="15886" max="15886" width="11.85546875" style="2" customWidth="1"/>
    <col min="15887" max="15887" width="13" style="2" customWidth="1"/>
    <col min="15888" max="15888" width="13.5703125" style="2" customWidth="1"/>
    <col min="15889" max="15890" width="12.42578125" style="2" bestFit="1" customWidth="1"/>
    <col min="15891" max="15891" width="13.140625" style="2" bestFit="1" customWidth="1"/>
    <col min="15892" max="15892" width="12.5703125" style="2" customWidth="1"/>
    <col min="15893" max="15893" width="15" style="2" customWidth="1"/>
    <col min="15894" max="15902" width="12.42578125" style="2" bestFit="1" customWidth="1"/>
    <col min="15903" max="15903" width="12.42578125" style="2" customWidth="1"/>
    <col min="15904" max="15904" width="12.42578125" style="2" bestFit="1" customWidth="1"/>
    <col min="15905" max="15905" width="12.42578125" style="2" customWidth="1"/>
    <col min="15906" max="15906" width="13.85546875" style="2" customWidth="1"/>
    <col min="15907" max="15907" width="9.42578125" style="2" customWidth="1"/>
    <col min="15908" max="15908" width="16.28515625" style="2" customWidth="1"/>
    <col min="15909" max="15909" width="9.140625" style="2"/>
    <col min="15910" max="15910" width="37.7109375" style="2" customWidth="1"/>
    <col min="15911" max="15911" width="16.85546875" style="2" customWidth="1"/>
    <col min="15912" max="15912" width="17.28515625" style="2" customWidth="1"/>
    <col min="15913" max="15913" width="54.28515625" style="2" customWidth="1"/>
    <col min="15914" max="15914" width="26.7109375" style="2" customWidth="1"/>
    <col min="15915" max="16140" width="9.140625" style="2"/>
    <col min="16141" max="16141" width="5.28515625" style="2" customWidth="1"/>
    <col min="16142" max="16142" width="11.85546875" style="2" customWidth="1"/>
    <col min="16143" max="16143" width="13" style="2" customWidth="1"/>
    <col min="16144" max="16144" width="13.5703125" style="2" customWidth="1"/>
    <col min="16145" max="16146" width="12.42578125" style="2" bestFit="1" customWidth="1"/>
    <col min="16147" max="16147" width="13.140625" style="2" bestFit="1" customWidth="1"/>
    <col min="16148" max="16148" width="12.5703125" style="2" customWidth="1"/>
    <col min="16149" max="16149" width="15" style="2" customWidth="1"/>
    <col min="16150" max="16158" width="12.42578125" style="2" bestFit="1" customWidth="1"/>
    <col min="16159" max="16159" width="12.42578125" style="2" customWidth="1"/>
    <col min="16160" max="16160" width="12.42578125" style="2" bestFit="1" customWidth="1"/>
    <col min="16161" max="16161" width="12.42578125" style="2" customWidth="1"/>
    <col min="16162" max="16162" width="13.85546875" style="2" customWidth="1"/>
    <col min="16163" max="16163" width="9.42578125" style="2" customWidth="1"/>
    <col min="16164" max="16164" width="16.28515625" style="2" customWidth="1"/>
    <col min="16165" max="16165" width="9.140625" style="2"/>
    <col min="16166" max="16166" width="37.7109375" style="2" customWidth="1"/>
    <col min="16167" max="16167" width="16.85546875" style="2" customWidth="1"/>
    <col min="16168" max="16168" width="17.28515625" style="2" customWidth="1"/>
    <col min="16169" max="16169" width="54.28515625" style="2" customWidth="1"/>
    <col min="16170" max="16170" width="26.7109375" style="2" customWidth="1"/>
    <col min="16171" max="16384" width="9.140625" style="2"/>
  </cols>
  <sheetData>
    <row r="1" spans="1:40" s="3" customFormat="1" ht="75" customHeight="1" x14ac:dyDescent="0.2">
      <c r="B1" s="4"/>
    </row>
    <row r="2" spans="1:40" s="5" customFormat="1" ht="15.75" x14ac:dyDescent="0.25">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row>
    <row r="3" spans="1:40" s="5" customFormat="1" ht="15.75" x14ac:dyDescent="0.25">
      <c r="B3" s="570" t="s">
        <v>4</v>
      </c>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row>
    <row r="4" spans="1:40" s="3" customFormat="1" ht="15.75" x14ac:dyDescent="0.2">
      <c r="G4" s="627" t="s">
        <v>18</v>
      </c>
      <c r="H4" s="627"/>
      <c r="I4" s="627"/>
      <c r="J4" s="627"/>
      <c r="K4" s="627"/>
      <c r="L4" s="627"/>
      <c r="M4" s="627"/>
    </row>
    <row r="5" spans="1:40" s="3" customFormat="1" ht="12.75" x14ac:dyDescent="0.2"/>
    <row r="6" spans="1:40" s="3" customFormat="1" ht="12.75" x14ac:dyDescent="0.2">
      <c r="A6" s="4"/>
      <c r="B6" s="4"/>
      <c r="C6" s="353"/>
      <c r="D6" s="4"/>
    </row>
    <row r="7" spans="1:40" s="3" customFormat="1" ht="12.75" x14ac:dyDescent="0.2">
      <c r="A7" s="582" t="s">
        <v>64</v>
      </c>
      <c r="B7" s="582"/>
      <c r="C7" s="274">
        <f>I.Pressupostos!G13</f>
        <v>0</v>
      </c>
      <c r="D7" s="3" t="s">
        <v>137</v>
      </c>
    </row>
    <row r="8" spans="1:40" s="3" customFormat="1" x14ac:dyDescent="0.2">
      <c r="A8" s="582" t="s">
        <v>65</v>
      </c>
      <c r="B8" s="582"/>
      <c r="C8" s="274">
        <f>I.Pressupostos!G12</f>
        <v>2025</v>
      </c>
      <c r="E8" s="2"/>
      <c r="F8" s="2"/>
      <c r="G8" s="2"/>
      <c r="H8" s="2"/>
      <c r="I8" s="2"/>
      <c r="J8" s="2"/>
      <c r="K8" s="2"/>
      <c r="L8" s="2"/>
      <c r="M8" s="2"/>
    </row>
    <row r="9" spans="1:40" s="3" customFormat="1" x14ac:dyDescent="0.2">
      <c r="A9" s="582" t="s">
        <v>172</v>
      </c>
      <c r="B9" s="582"/>
      <c r="C9" s="274">
        <f>I.Pressupostos!G14</f>
        <v>30</v>
      </c>
      <c r="E9" s="2"/>
      <c r="F9" s="2"/>
      <c r="G9" s="2"/>
      <c r="H9" s="2"/>
      <c r="I9" s="2"/>
      <c r="J9" s="2"/>
      <c r="K9" s="2"/>
      <c r="L9" s="2"/>
      <c r="M9" s="2"/>
      <c r="N9" s="2"/>
    </row>
    <row r="10" spans="1:40" s="3" customFormat="1" ht="12.75" x14ac:dyDescent="0.2">
      <c r="B10" s="4"/>
    </row>
    <row r="11" spans="1:40" s="392" customFormat="1" ht="9" customHeight="1" x14ac:dyDescent="0.25">
      <c r="A11" s="581"/>
      <c r="B11" s="581"/>
      <c r="C11" s="581"/>
      <c r="D11" s="581"/>
      <c r="E11" s="581"/>
      <c r="F11" s="391" t="str" cm="1">
        <f t="array" ref="F11">IFERROR(_xlfn.IFS(I.Pressupostos!G14&gt;0,"1"),"")</f>
        <v>1</v>
      </c>
      <c r="G11" s="391">
        <f>F11+1</f>
        <v>2</v>
      </c>
      <c r="H11" s="391">
        <f t="shared" ref="H11:AI11" si="0">G11+1</f>
        <v>3</v>
      </c>
      <c r="I11" s="391">
        <f t="shared" si="0"/>
        <v>4</v>
      </c>
      <c r="J11" s="391">
        <f t="shared" si="0"/>
        <v>5</v>
      </c>
      <c r="K11" s="391">
        <f t="shared" si="0"/>
        <v>6</v>
      </c>
      <c r="L11" s="391">
        <f t="shared" si="0"/>
        <v>7</v>
      </c>
      <c r="M11" s="391">
        <f t="shared" si="0"/>
        <v>8</v>
      </c>
      <c r="N11" s="391">
        <f t="shared" si="0"/>
        <v>9</v>
      </c>
      <c r="O11" s="391" t="str" cm="1">
        <f t="array" ref="O11">IFERROR(_xlfn.IFS(I.Pressupostos!G14&gt;=10,"10"),"")</f>
        <v>10</v>
      </c>
      <c r="P11" s="391" t="str" cm="1">
        <f t="array" ref="P11">IFERROR(_xlfn.IFS(I.Pressupostos!G14&gt;10,"11"),"")</f>
        <v>11</v>
      </c>
      <c r="Q11" s="391">
        <f t="shared" si="0"/>
        <v>12</v>
      </c>
      <c r="R11" s="391">
        <f t="shared" si="0"/>
        <v>13</v>
      </c>
      <c r="S11" s="391">
        <f t="shared" si="0"/>
        <v>14</v>
      </c>
      <c r="T11" s="391" t="str" cm="1">
        <f t="array" ref="T11">IFERROR(_xlfn.IFS(I.Pressupostos!G14&gt;=15,"15"),"")</f>
        <v>15</v>
      </c>
      <c r="U11" s="391" t="str" cm="1">
        <f t="array" ref="U11">IFERROR(_xlfn.IFS(I.Pressupostos!G14&gt;15,"16"),"")</f>
        <v>16</v>
      </c>
      <c r="V11" s="391">
        <f t="shared" si="0"/>
        <v>17</v>
      </c>
      <c r="W11" s="391">
        <f t="shared" si="0"/>
        <v>18</v>
      </c>
      <c r="X11" s="391">
        <f t="shared" si="0"/>
        <v>19</v>
      </c>
      <c r="Y11" s="391" t="str" cm="1">
        <f t="array" ref="Y11">IFERROR(_xlfn.IFS(I.Pressupostos!G14&gt;=20,"20"),"")</f>
        <v>20</v>
      </c>
      <c r="Z11" s="391" t="str" cm="1">
        <f t="array" ref="Z11">IFERROR(_xlfn.IFS(I.Pressupostos!G14&gt;20,"21"),"")</f>
        <v>21</v>
      </c>
      <c r="AA11" s="391">
        <f t="shared" si="0"/>
        <v>22</v>
      </c>
      <c r="AB11" s="391">
        <f t="shared" si="0"/>
        <v>23</v>
      </c>
      <c r="AC11" s="391">
        <f t="shared" si="0"/>
        <v>24</v>
      </c>
      <c r="AD11" s="391" t="str" cm="1">
        <f t="array" ref="AD11">IFERROR(_xlfn.IFS(I.Pressupostos!G14&gt;=25,"25"),"")</f>
        <v>25</v>
      </c>
      <c r="AE11" s="391" t="str" cm="1">
        <f t="array" ref="AE11">IFERROR(_xlfn.IFS(I.Pressupostos!G14&gt;=26,"26"),"")</f>
        <v>26</v>
      </c>
      <c r="AF11" s="391">
        <f t="shared" si="0"/>
        <v>27</v>
      </c>
      <c r="AG11" s="391">
        <f t="shared" si="0"/>
        <v>28</v>
      </c>
      <c r="AH11" s="391">
        <f t="shared" si="0"/>
        <v>29</v>
      </c>
      <c r="AI11" s="391">
        <f t="shared" si="0"/>
        <v>30</v>
      </c>
    </row>
    <row r="12" spans="1:40" ht="15.75" customHeight="1" thickBot="1" x14ac:dyDescent="0.3">
      <c r="A12" s="583" t="s">
        <v>219</v>
      </c>
      <c r="B12" s="583"/>
      <c r="C12" s="583"/>
      <c r="D12" s="583"/>
      <c r="E12" s="319"/>
      <c r="F12" s="277" t="str">
        <f>F11</f>
        <v>1</v>
      </c>
      <c r="G12" s="277">
        <f t="shared" ref="G12:AI12" si="1">G11</f>
        <v>2</v>
      </c>
      <c r="H12" s="277">
        <f t="shared" si="1"/>
        <v>3</v>
      </c>
      <c r="I12" s="277">
        <f t="shared" si="1"/>
        <v>4</v>
      </c>
      <c r="J12" s="277">
        <f t="shared" si="1"/>
        <v>5</v>
      </c>
      <c r="K12" s="277">
        <f t="shared" si="1"/>
        <v>6</v>
      </c>
      <c r="L12" s="277">
        <f t="shared" si="1"/>
        <v>7</v>
      </c>
      <c r="M12" s="277">
        <f t="shared" si="1"/>
        <v>8</v>
      </c>
      <c r="N12" s="277">
        <f t="shared" si="1"/>
        <v>9</v>
      </c>
      <c r="O12" s="277" t="str">
        <f t="shared" si="1"/>
        <v>10</v>
      </c>
      <c r="P12" s="277" t="str">
        <f t="shared" si="1"/>
        <v>11</v>
      </c>
      <c r="Q12" s="277">
        <f t="shared" si="1"/>
        <v>12</v>
      </c>
      <c r="R12" s="277">
        <f t="shared" si="1"/>
        <v>13</v>
      </c>
      <c r="S12" s="277">
        <f t="shared" si="1"/>
        <v>14</v>
      </c>
      <c r="T12" s="277" t="str">
        <f t="shared" si="1"/>
        <v>15</v>
      </c>
      <c r="U12" s="277" t="str">
        <f t="shared" si="1"/>
        <v>16</v>
      </c>
      <c r="V12" s="277">
        <f t="shared" si="1"/>
        <v>17</v>
      </c>
      <c r="W12" s="277">
        <f t="shared" si="1"/>
        <v>18</v>
      </c>
      <c r="X12" s="277">
        <f t="shared" si="1"/>
        <v>19</v>
      </c>
      <c r="Y12" s="277" t="str">
        <f t="shared" si="1"/>
        <v>20</v>
      </c>
      <c r="Z12" s="277" t="str">
        <f t="shared" si="1"/>
        <v>21</v>
      </c>
      <c r="AA12" s="277">
        <f t="shared" si="1"/>
        <v>22</v>
      </c>
      <c r="AB12" s="277">
        <f t="shared" si="1"/>
        <v>23</v>
      </c>
      <c r="AC12" s="277">
        <f t="shared" si="1"/>
        <v>24</v>
      </c>
      <c r="AD12" s="277" t="str">
        <f t="shared" si="1"/>
        <v>25</v>
      </c>
      <c r="AE12" s="277" t="str">
        <f t="shared" si="1"/>
        <v>26</v>
      </c>
      <c r="AF12" s="277">
        <f t="shared" si="1"/>
        <v>27</v>
      </c>
      <c r="AG12" s="277">
        <f t="shared" si="1"/>
        <v>28</v>
      </c>
      <c r="AH12" s="277">
        <f t="shared" si="1"/>
        <v>29</v>
      </c>
      <c r="AI12" s="277">
        <f t="shared" si="1"/>
        <v>30</v>
      </c>
      <c r="AL12" s="575"/>
      <c r="AM12" s="575"/>
      <c r="AN12" s="8"/>
    </row>
    <row r="13" spans="1:40" ht="23.25" customHeight="1" thickBot="1" x14ac:dyDescent="0.3">
      <c r="A13" s="584"/>
      <c r="B13" s="584"/>
      <c r="C13" s="584"/>
      <c r="D13" s="584"/>
      <c r="F13" s="276" t="s">
        <v>65</v>
      </c>
      <c r="AL13" s="8"/>
      <c r="AM13" s="8"/>
      <c r="AN13" s="8"/>
    </row>
    <row r="14" spans="1:40" s="9" customFormat="1" ht="16.5" customHeight="1" x14ac:dyDescent="0.2">
      <c r="A14" s="576" t="s">
        <v>47</v>
      </c>
      <c r="B14" s="576"/>
      <c r="C14" s="576"/>
      <c r="D14" s="577"/>
      <c r="E14" s="70">
        <f>F14-1</f>
        <v>2024</v>
      </c>
      <c r="F14" s="248">
        <f>C8</f>
        <v>2025</v>
      </c>
      <c r="G14" s="70">
        <f>F14+1</f>
        <v>2026</v>
      </c>
      <c r="H14" s="70">
        <f t="shared" ref="H14:R14" si="2">G14+1</f>
        <v>2027</v>
      </c>
      <c r="I14" s="70">
        <f t="shared" si="2"/>
        <v>2028</v>
      </c>
      <c r="J14" s="70">
        <f t="shared" si="2"/>
        <v>2029</v>
      </c>
      <c r="K14" s="70">
        <f t="shared" si="2"/>
        <v>2030</v>
      </c>
      <c r="L14" s="70">
        <f t="shared" si="2"/>
        <v>2031</v>
      </c>
      <c r="M14" s="70">
        <f t="shared" si="2"/>
        <v>2032</v>
      </c>
      <c r="N14" s="70">
        <f t="shared" si="2"/>
        <v>2033</v>
      </c>
      <c r="O14" s="70">
        <f t="shared" si="2"/>
        <v>2034</v>
      </c>
      <c r="P14" s="70">
        <f t="shared" si="2"/>
        <v>2035</v>
      </c>
      <c r="Q14" s="70">
        <f t="shared" si="2"/>
        <v>2036</v>
      </c>
      <c r="R14" s="70">
        <f t="shared" si="2"/>
        <v>2037</v>
      </c>
      <c r="S14" s="70">
        <f>R14+1</f>
        <v>2038</v>
      </c>
      <c r="T14" s="70">
        <f t="shared" ref="T14:AI14" si="3">S14+1</f>
        <v>2039</v>
      </c>
      <c r="U14" s="70">
        <f t="shared" si="3"/>
        <v>2040</v>
      </c>
      <c r="V14" s="70">
        <f t="shared" si="3"/>
        <v>2041</v>
      </c>
      <c r="W14" s="70">
        <f t="shared" si="3"/>
        <v>2042</v>
      </c>
      <c r="X14" s="70">
        <f t="shared" si="3"/>
        <v>2043</v>
      </c>
      <c r="Y14" s="70">
        <f t="shared" si="3"/>
        <v>2044</v>
      </c>
      <c r="Z14" s="70">
        <f t="shared" si="3"/>
        <v>2045</v>
      </c>
      <c r="AA14" s="70">
        <f t="shared" si="3"/>
        <v>2046</v>
      </c>
      <c r="AB14" s="70">
        <f t="shared" si="3"/>
        <v>2047</v>
      </c>
      <c r="AC14" s="70">
        <f t="shared" si="3"/>
        <v>2048</v>
      </c>
      <c r="AD14" s="70">
        <f t="shared" si="3"/>
        <v>2049</v>
      </c>
      <c r="AE14" s="70">
        <f t="shared" si="3"/>
        <v>2050</v>
      </c>
      <c r="AF14" s="70">
        <f t="shared" si="3"/>
        <v>2051</v>
      </c>
      <c r="AG14" s="70">
        <f t="shared" si="3"/>
        <v>2052</v>
      </c>
      <c r="AH14" s="70">
        <f t="shared" si="3"/>
        <v>2053</v>
      </c>
      <c r="AI14" s="70">
        <f t="shared" si="3"/>
        <v>2054</v>
      </c>
      <c r="AJ14" s="2"/>
    </row>
    <row r="15" spans="1:40" s="9" customFormat="1" ht="6.75" customHeight="1" thickBot="1" x14ac:dyDescent="0.25">
      <c r="A15" s="56"/>
      <c r="B15" s="57"/>
      <c r="C15" s="57"/>
      <c r="D15" s="58"/>
      <c r="E15" s="59"/>
      <c r="F15" s="59"/>
      <c r="G15" s="59"/>
      <c r="H15" s="59"/>
      <c r="I15" s="59"/>
      <c r="J15" s="59"/>
      <c r="K15" s="59"/>
      <c r="L15" s="59"/>
      <c r="M15" s="59"/>
      <c r="N15" s="59"/>
      <c r="O15" s="59"/>
      <c r="P15" s="59"/>
      <c r="Q15" s="59"/>
      <c r="R15" s="60"/>
      <c r="S15" s="60"/>
      <c r="T15" s="60"/>
      <c r="U15" s="60"/>
      <c r="V15" s="60"/>
      <c r="W15" s="60"/>
      <c r="X15" s="60"/>
      <c r="Y15" s="60"/>
      <c r="Z15" s="60"/>
      <c r="AA15" s="60"/>
      <c r="AB15" s="60"/>
      <c r="AC15" s="60"/>
      <c r="AD15" s="60"/>
      <c r="AE15" s="60"/>
      <c r="AF15" s="60"/>
      <c r="AG15" s="60"/>
      <c r="AH15" s="60"/>
      <c r="AI15" s="60"/>
      <c r="AJ15" s="61"/>
    </row>
    <row r="16" spans="1:40" s="15" customFormat="1" ht="39.75" customHeight="1" x14ac:dyDescent="0.2">
      <c r="A16" s="578" t="s">
        <v>19</v>
      </c>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80"/>
    </row>
    <row r="17" spans="1:36" s="15" customFormat="1" ht="4.5" customHeight="1" x14ac:dyDescent="0.25">
      <c r="A17" s="62"/>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63"/>
    </row>
    <row r="18" spans="1:36" s="15" customFormat="1" ht="18" customHeight="1" x14ac:dyDescent="0.2">
      <c r="A18" s="573" t="s">
        <v>16</v>
      </c>
      <c r="B18" s="574"/>
      <c r="C18" s="574"/>
      <c r="D18" s="574"/>
      <c r="E18" s="574"/>
      <c r="F18" s="574"/>
      <c r="G18" s="574"/>
      <c r="H18" s="574"/>
      <c r="I18" s="574"/>
      <c r="J18" s="574"/>
      <c r="K18" s="574"/>
      <c r="L18" s="574"/>
      <c r="M18" s="574"/>
      <c r="N18" s="574"/>
      <c r="O18" s="574"/>
      <c r="P18" s="574"/>
      <c r="Q18" s="574"/>
      <c r="R18" s="574"/>
      <c r="S18" s="574"/>
      <c r="T18" s="574"/>
      <c r="U18" s="211"/>
      <c r="V18" s="211"/>
      <c r="W18" s="211"/>
      <c r="X18" s="211"/>
      <c r="Y18" s="211"/>
      <c r="Z18" s="211"/>
      <c r="AA18" s="211"/>
      <c r="AB18" s="211"/>
      <c r="AC18" s="211"/>
      <c r="AD18" s="211"/>
      <c r="AE18" s="211"/>
      <c r="AF18" s="211"/>
      <c r="AG18" s="211"/>
      <c r="AH18" s="211"/>
      <c r="AI18" s="211"/>
      <c r="AJ18" s="75" t="s">
        <v>38</v>
      </c>
    </row>
    <row r="19" spans="1:36" customFormat="1" x14ac:dyDescent="0.25">
      <c r="A19" s="362"/>
      <c r="B19" s="588" t="s">
        <v>59</v>
      </c>
      <c r="C19" s="588"/>
      <c r="D19" s="588"/>
      <c r="E19" s="400"/>
      <c r="F19" s="401"/>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67">
        <f t="shared" ref="AJ19:AJ28" si="4">SUM(E19:AI19)</f>
        <v>0</v>
      </c>
    </row>
    <row r="20" spans="1:36" customFormat="1" x14ac:dyDescent="0.25">
      <c r="A20" s="378"/>
      <c r="B20" s="589" t="s">
        <v>20</v>
      </c>
      <c r="C20" s="589"/>
      <c r="D20" s="589"/>
      <c r="E20" s="402"/>
      <c r="F20" s="403"/>
      <c r="G20" s="404"/>
      <c r="H20" s="405"/>
      <c r="I20" s="405"/>
      <c r="J20" s="405"/>
      <c r="K20" s="405"/>
      <c r="L20" s="405"/>
      <c r="M20" s="405"/>
      <c r="N20" s="405"/>
      <c r="O20" s="405"/>
      <c r="P20" s="405"/>
      <c r="Q20" s="405"/>
      <c r="R20" s="405"/>
      <c r="S20" s="405"/>
      <c r="T20" s="406"/>
      <c r="U20" s="406"/>
      <c r="V20" s="406"/>
      <c r="W20" s="406"/>
      <c r="X20" s="406"/>
      <c r="Y20" s="406"/>
      <c r="Z20" s="406"/>
      <c r="AA20" s="406"/>
      <c r="AB20" s="406"/>
      <c r="AC20" s="406"/>
      <c r="AD20" s="406"/>
      <c r="AE20" s="406"/>
      <c r="AF20" s="406"/>
      <c r="AG20" s="406"/>
      <c r="AH20" s="406"/>
      <c r="AI20" s="406"/>
      <c r="AJ20" s="67">
        <f t="shared" si="4"/>
        <v>0</v>
      </c>
    </row>
    <row r="21" spans="1:36" customFormat="1" x14ac:dyDescent="0.25">
      <c r="A21" s="378"/>
      <c r="B21" s="589" t="s">
        <v>22</v>
      </c>
      <c r="C21" s="589"/>
      <c r="D21" s="589"/>
      <c r="E21" s="406"/>
      <c r="F21" s="407"/>
      <c r="G21" s="408"/>
      <c r="H21" s="409"/>
      <c r="I21" s="409"/>
      <c r="J21" s="409"/>
      <c r="K21" s="409"/>
      <c r="L21" s="409"/>
      <c r="M21" s="409"/>
      <c r="N21" s="409"/>
      <c r="O21" s="409"/>
      <c r="P21" s="409"/>
      <c r="Q21" s="409"/>
      <c r="R21" s="406"/>
      <c r="S21" s="406"/>
      <c r="T21" s="406"/>
      <c r="U21" s="406"/>
      <c r="V21" s="406"/>
      <c r="W21" s="406"/>
      <c r="X21" s="406"/>
      <c r="Y21" s="406"/>
      <c r="Z21" s="406"/>
      <c r="AA21" s="406"/>
      <c r="AB21" s="406"/>
      <c r="AC21" s="406"/>
      <c r="AD21" s="406"/>
      <c r="AE21" s="406"/>
      <c r="AF21" s="406"/>
      <c r="AG21" s="406"/>
      <c r="AH21" s="406"/>
      <c r="AI21" s="406"/>
      <c r="AJ21" s="67">
        <f t="shared" si="4"/>
        <v>0</v>
      </c>
    </row>
    <row r="22" spans="1:36" customFormat="1" x14ac:dyDescent="0.25">
      <c r="A22" s="434"/>
      <c r="B22" s="590" t="s">
        <v>21</v>
      </c>
      <c r="C22" s="590"/>
      <c r="D22" s="590"/>
      <c r="E22" s="364"/>
      <c r="F22" s="364"/>
      <c r="G22" s="365"/>
      <c r="H22" s="366"/>
      <c r="I22" s="366"/>
      <c r="J22" s="366"/>
      <c r="K22" s="366"/>
      <c r="L22" s="366"/>
      <c r="M22" s="366"/>
      <c r="N22" s="366"/>
      <c r="O22" s="366"/>
      <c r="P22" s="366"/>
      <c r="Q22" s="366"/>
      <c r="R22" s="366"/>
      <c r="S22" s="366"/>
      <c r="T22" s="367"/>
      <c r="U22" s="367"/>
      <c r="V22" s="367"/>
      <c r="W22" s="367"/>
      <c r="X22" s="367"/>
      <c r="Y22" s="367"/>
      <c r="Z22" s="367"/>
      <c r="AA22" s="367"/>
      <c r="AB22" s="367"/>
      <c r="AC22" s="367"/>
      <c r="AD22" s="367"/>
      <c r="AE22" s="367"/>
      <c r="AF22" s="367"/>
      <c r="AG22" s="367"/>
      <c r="AH22" s="367"/>
      <c r="AI22" s="367"/>
      <c r="AJ22" s="77">
        <f t="shared" si="4"/>
        <v>0</v>
      </c>
    </row>
    <row r="23" spans="1:36" customFormat="1" x14ac:dyDescent="0.25">
      <c r="A23" s="362"/>
      <c r="B23" s="588" t="s">
        <v>60</v>
      </c>
      <c r="C23" s="588"/>
      <c r="D23" s="588"/>
      <c r="E23" s="410"/>
      <c r="F23" s="411"/>
      <c r="G23" s="412"/>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225">
        <f t="shared" si="4"/>
        <v>0</v>
      </c>
    </row>
    <row r="24" spans="1:36" customFormat="1" x14ac:dyDescent="0.25">
      <c r="A24" s="378"/>
      <c r="B24" s="589" t="s">
        <v>20</v>
      </c>
      <c r="C24" s="589"/>
      <c r="D24" s="589"/>
      <c r="E24" s="402"/>
      <c r="F24" s="403"/>
      <c r="G24" s="404"/>
      <c r="H24" s="405"/>
      <c r="I24" s="405"/>
      <c r="J24" s="405"/>
      <c r="K24" s="405"/>
      <c r="L24" s="405"/>
      <c r="M24" s="405"/>
      <c r="N24" s="405"/>
      <c r="O24" s="405"/>
      <c r="P24" s="405"/>
      <c r="Q24" s="405"/>
      <c r="R24" s="405"/>
      <c r="S24" s="405"/>
      <c r="T24" s="409"/>
      <c r="U24" s="409"/>
      <c r="V24" s="409"/>
      <c r="W24" s="409"/>
      <c r="X24" s="409"/>
      <c r="Y24" s="409"/>
      <c r="Z24" s="409"/>
      <c r="AA24" s="409"/>
      <c r="AB24" s="409"/>
      <c r="AC24" s="409"/>
      <c r="AD24" s="409"/>
      <c r="AE24" s="409"/>
      <c r="AF24" s="409"/>
      <c r="AG24" s="409"/>
      <c r="AH24" s="409"/>
      <c r="AI24" s="409"/>
      <c r="AJ24" s="67">
        <f t="shared" si="4"/>
        <v>0</v>
      </c>
    </row>
    <row r="25" spans="1:36" customFormat="1" x14ac:dyDescent="0.25">
      <c r="A25" s="378"/>
      <c r="B25" s="589" t="s">
        <v>22</v>
      </c>
      <c r="C25" s="589"/>
      <c r="D25" s="589"/>
      <c r="E25" s="413"/>
      <c r="F25" s="407"/>
      <c r="G25" s="408"/>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67">
        <f t="shared" si="4"/>
        <v>0</v>
      </c>
    </row>
    <row r="26" spans="1:36" customFormat="1" x14ac:dyDescent="0.25">
      <c r="A26" s="434"/>
      <c r="B26" s="590" t="s">
        <v>21</v>
      </c>
      <c r="C26" s="590"/>
      <c r="D26" s="590"/>
      <c r="E26" s="363"/>
      <c r="F26" s="364"/>
      <c r="G26" s="365"/>
      <c r="H26" s="366"/>
      <c r="I26" s="366"/>
      <c r="J26" s="366"/>
      <c r="K26" s="366"/>
      <c r="L26" s="366"/>
      <c r="M26" s="366"/>
      <c r="N26" s="366"/>
      <c r="O26" s="366"/>
      <c r="P26" s="366"/>
      <c r="Q26" s="366"/>
      <c r="R26" s="366"/>
      <c r="S26" s="366"/>
      <c r="T26" s="351"/>
      <c r="U26" s="351"/>
      <c r="V26" s="351"/>
      <c r="W26" s="351"/>
      <c r="X26" s="351"/>
      <c r="Y26" s="351"/>
      <c r="Z26" s="351"/>
      <c r="AA26" s="351"/>
      <c r="AB26" s="351"/>
      <c r="AC26" s="351"/>
      <c r="AD26" s="351"/>
      <c r="AE26" s="351"/>
      <c r="AF26" s="351"/>
      <c r="AG26" s="351"/>
      <c r="AH26" s="351"/>
      <c r="AI26" s="351"/>
      <c r="AJ26" s="77">
        <f t="shared" si="4"/>
        <v>0</v>
      </c>
    </row>
    <row r="27" spans="1:36" customFormat="1" x14ac:dyDescent="0.25">
      <c r="A27" s="368" t="s">
        <v>17</v>
      </c>
      <c r="B27" s="591" t="s">
        <v>61</v>
      </c>
      <c r="C27" s="591"/>
      <c r="D27" s="591"/>
      <c r="E27" s="369"/>
      <c r="F27" s="370"/>
      <c r="G27" s="371"/>
      <c r="H27" s="372"/>
      <c r="I27" s="372"/>
      <c r="J27" s="372"/>
      <c r="K27" s="372"/>
      <c r="L27" s="372"/>
      <c r="M27" s="372"/>
      <c r="N27" s="372"/>
      <c r="O27" s="372"/>
      <c r="P27" s="372"/>
      <c r="Q27" s="372"/>
      <c r="R27" s="372"/>
      <c r="S27" s="372"/>
      <c r="T27" s="373"/>
      <c r="U27" s="373"/>
      <c r="V27" s="373"/>
      <c r="W27" s="373"/>
      <c r="X27" s="373"/>
      <c r="Y27" s="373"/>
      <c r="Z27" s="373"/>
      <c r="AA27" s="373"/>
      <c r="AB27" s="373"/>
      <c r="AC27" s="373"/>
      <c r="AD27" s="373"/>
      <c r="AE27" s="373"/>
      <c r="AF27" s="373"/>
      <c r="AG27" s="373"/>
      <c r="AH27" s="373"/>
      <c r="AI27" s="373"/>
      <c r="AJ27" s="225">
        <f t="shared" si="4"/>
        <v>0</v>
      </c>
    </row>
    <row r="28" spans="1:36" customFormat="1" ht="15.75" thickBot="1" x14ac:dyDescent="0.3">
      <c r="A28" s="378"/>
      <c r="B28" s="589"/>
      <c r="C28" s="589"/>
      <c r="D28" s="589"/>
      <c r="E28" s="374"/>
      <c r="F28" s="375"/>
      <c r="G28" s="376"/>
      <c r="H28" s="377"/>
      <c r="I28" s="377"/>
      <c r="J28" s="377"/>
      <c r="K28" s="377"/>
      <c r="L28" s="377"/>
      <c r="M28" s="377"/>
      <c r="N28" s="377"/>
      <c r="O28" s="377"/>
      <c r="P28" s="377"/>
      <c r="Q28" s="377"/>
      <c r="R28" s="377"/>
      <c r="S28" s="377"/>
      <c r="T28" s="352"/>
      <c r="U28" s="352"/>
      <c r="V28" s="352"/>
      <c r="W28" s="352"/>
      <c r="X28" s="352"/>
      <c r="Y28" s="352"/>
      <c r="Z28" s="352"/>
      <c r="AA28" s="352"/>
      <c r="AB28" s="352"/>
      <c r="AC28" s="352"/>
      <c r="AD28" s="352"/>
      <c r="AE28" s="352"/>
      <c r="AF28" s="352"/>
      <c r="AG28" s="352"/>
      <c r="AH28" s="352"/>
      <c r="AI28" s="352"/>
      <c r="AJ28" s="67">
        <f t="shared" si="4"/>
        <v>0</v>
      </c>
    </row>
    <row r="29" spans="1:36" s="17" customFormat="1" ht="18" customHeight="1" thickBot="1" x14ac:dyDescent="0.25">
      <c r="A29" s="585" t="s">
        <v>23</v>
      </c>
      <c r="B29" s="576"/>
      <c r="C29" s="576"/>
      <c r="D29" s="576"/>
      <c r="E29" s="576"/>
      <c r="F29" s="58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87"/>
    </row>
    <row r="30" spans="1:36" s="17" customFormat="1" ht="18" customHeight="1" x14ac:dyDescent="0.2">
      <c r="A30" s="65">
        <v>1</v>
      </c>
      <c r="B30" s="595" t="s">
        <v>62</v>
      </c>
      <c r="C30" s="595"/>
      <c r="D30" s="595"/>
      <c r="E30" s="231">
        <f t="shared" ref="E30:S30" si="5">E19</f>
        <v>0</v>
      </c>
      <c r="F30" s="244">
        <f t="shared" si="5"/>
        <v>0</v>
      </c>
      <c r="G30" s="234">
        <f t="shared" si="5"/>
        <v>0</v>
      </c>
      <c r="H30" s="18">
        <f t="shared" si="5"/>
        <v>0</v>
      </c>
      <c r="I30" s="18">
        <f t="shared" si="5"/>
        <v>0</v>
      </c>
      <c r="J30" s="18">
        <f t="shared" si="5"/>
        <v>0</v>
      </c>
      <c r="K30" s="18">
        <f t="shared" si="5"/>
        <v>0</v>
      </c>
      <c r="L30" s="18">
        <f t="shared" si="5"/>
        <v>0</v>
      </c>
      <c r="M30" s="18">
        <f t="shared" si="5"/>
        <v>0</v>
      </c>
      <c r="N30" s="18">
        <f t="shared" si="5"/>
        <v>0</v>
      </c>
      <c r="O30" s="18">
        <f t="shared" si="5"/>
        <v>0</v>
      </c>
      <c r="P30" s="18">
        <f t="shared" si="5"/>
        <v>0</v>
      </c>
      <c r="Q30" s="18">
        <f t="shared" si="5"/>
        <v>0</v>
      </c>
      <c r="R30" s="18">
        <f t="shared" si="5"/>
        <v>0</v>
      </c>
      <c r="S30" s="18">
        <f t="shared" si="5"/>
        <v>0</v>
      </c>
      <c r="T30" s="18">
        <f>T19</f>
        <v>0</v>
      </c>
      <c r="U30" s="18">
        <f t="shared" ref="U30:AI30" si="6">U19</f>
        <v>0</v>
      </c>
      <c r="V30" s="18">
        <f t="shared" si="6"/>
        <v>0</v>
      </c>
      <c r="W30" s="18">
        <f t="shared" si="6"/>
        <v>0</v>
      </c>
      <c r="X30" s="18">
        <f t="shared" si="6"/>
        <v>0</v>
      </c>
      <c r="Y30" s="18">
        <f t="shared" si="6"/>
        <v>0</v>
      </c>
      <c r="Z30" s="18">
        <f t="shared" si="6"/>
        <v>0</v>
      </c>
      <c r="AA30" s="18">
        <f t="shared" si="6"/>
        <v>0</v>
      </c>
      <c r="AB30" s="18">
        <f t="shared" si="6"/>
        <v>0</v>
      </c>
      <c r="AC30" s="18">
        <f t="shared" si="6"/>
        <v>0</v>
      </c>
      <c r="AD30" s="18">
        <f t="shared" si="6"/>
        <v>0</v>
      </c>
      <c r="AE30" s="18">
        <f t="shared" si="6"/>
        <v>0</v>
      </c>
      <c r="AF30" s="18">
        <f t="shared" si="6"/>
        <v>0</v>
      </c>
      <c r="AG30" s="18">
        <f t="shared" si="6"/>
        <v>0</v>
      </c>
      <c r="AH30" s="18">
        <f t="shared" si="6"/>
        <v>0</v>
      </c>
      <c r="AI30" s="18">
        <f t="shared" si="6"/>
        <v>0</v>
      </c>
      <c r="AJ30" s="18">
        <f>AJ19</f>
        <v>0</v>
      </c>
    </row>
    <row r="31" spans="1:36" s="17" customFormat="1" ht="18" customHeight="1" x14ac:dyDescent="0.2">
      <c r="A31" s="65">
        <v>2</v>
      </c>
      <c r="B31" s="595" t="s">
        <v>62</v>
      </c>
      <c r="C31" s="595"/>
      <c r="D31" s="595"/>
      <c r="E31" s="231">
        <f t="shared" ref="E31" si="7">E23</f>
        <v>0</v>
      </c>
      <c r="F31" s="245">
        <f t="shared" ref="F31:T31" si="8">F23</f>
        <v>0</v>
      </c>
      <c r="G31" s="234">
        <f t="shared" si="8"/>
        <v>0</v>
      </c>
      <c r="H31" s="18">
        <f>H23</f>
        <v>0</v>
      </c>
      <c r="I31" s="18">
        <f t="shared" si="8"/>
        <v>0</v>
      </c>
      <c r="J31" s="18">
        <f t="shared" si="8"/>
        <v>0</v>
      </c>
      <c r="K31" s="18">
        <f t="shared" si="8"/>
        <v>0</v>
      </c>
      <c r="L31" s="18">
        <f t="shared" si="8"/>
        <v>0</v>
      </c>
      <c r="M31" s="18">
        <f t="shared" si="8"/>
        <v>0</v>
      </c>
      <c r="N31" s="18">
        <f t="shared" si="8"/>
        <v>0</v>
      </c>
      <c r="O31" s="18">
        <f t="shared" si="8"/>
        <v>0</v>
      </c>
      <c r="P31" s="18">
        <f t="shared" si="8"/>
        <v>0</v>
      </c>
      <c r="Q31" s="18">
        <f t="shared" si="8"/>
        <v>0</v>
      </c>
      <c r="R31" s="18">
        <f t="shared" si="8"/>
        <v>0</v>
      </c>
      <c r="S31" s="18">
        <f t="shared" si="8"/>
        <v>0</v>
      </c>
      <c r="T31" s="18">
        <f t="shared" si="8"/>
        <v>0</v>
      </c>
      <c r="U31" s="18">
        <f t="shared" ref="U31:AJ31" si="9">U23</f>
        <v>0</v>
      </c>
      <c r="V31" s="18">
        <f t="shared" si="9"/>
        <v>0</v>
      </c>
      <c r="W31" s="18">
        <f t="shared" si="9"/>
        <v>0</v>
      </c>
      <c r="X31" s="18">
        <f t="shared" si="9"/>
        <v>0</v>
      </c>
      <c r="Y31" s="18">
        <f t="shared" si="9"/>
        <v>0</v>
      </c>
      <c r="Z31" s="18">
        <f t="shared" si="9"/>
        <v>0</v>
      </c>
      <c r="AA31" s="18">
        <f t="shared" si="9"/>
        <v>0</v>
      </c>
      <c r="AB31" s="18">
        <f t="shared" si="9"/>
        <v>0</v>
      </c>
      <c r="AC31" s="18">
        <f t="shared" si="9"/>
        <v>0</v>
      </c>
      <c r="AD31" s="18">
        <f t="shared" si="9"/>
        <v>0</v>
      </c>
      <c r="AE31" s="18">
        <f t="shared" si="9"/>
        <v>0</v>
      </c>
      <c r="AF31" s="18">
        <f t="shared" si="9"/>
        <v>0</v>
      </c>
      <c r="AG31" s="18">
        <f t="shared" si="9"/>
        <v>0</v>
      </c>
      <c r="AH31" s="18">
        <f t="shared" si="9"/>
        <v>0</v>
      </c>
      <c r="AI31" s="18">
        <f t="shared" si="9"/>
        <v>0</v>
      </c>
      <c r="AJ31" s="18">
        <f t="shared" si="9"/>
        <v>0</v>
      </c>
    </row>
    <row r="32" spans="1:36" s="19" customFormat="1" ht="18" customHeight="1" thickBot="1" x14ac:dyDescent="0.25">
      <c r="A32" s="72">
        <v>3</v>
      </c>
      <c r="B32" s="596" t="s">
        <v>62</v>
      </c>
      <c r="C32" s="596"/>
      <c r="D32" s="596"/>
      <c r="E32" s="232">
        <f t="shared" ref="E32:T32" si="10">E27</f>
        <v>0</v>
      </c>
      <c r="F32" s="246">
        <f t="shared" si="10"/>
        <v>0</v>
      </c>
      <c r="G32" s="235">
        <f t="shared" si="10"/>
        <v>0</v>
      </c>
      <c r="H32" s="73">
        <f t="shared" si="10"/>
        <v>0</v>
      </c>
      <c r="I32" s="73">
        <f t="shared" si="10"/>
        <v>0</v>
      </c>
      <c r="J32" s="73">
        <f t="shared" si="10"/>
        <v>0</v>
      </c>
      <c r="K32" s="73">
        <f t="shared" si="10"/>
        <v>0</v>
      </c>
      <c r="L32" s="73">
        <f t="shared" si="10"/>
        <v>0</v>
      </c>
      <c r="M32" s="73">
        <f t="shared" si="10"/>
        <v>0</v>
      </c>
      <c r="N32" s="73">
        <f t="shared" si="10"/>
        <v>0</v>
      </c>
      <c r="O32" s="73">
        <f t="shared" si="10"/>
        <v>0</v>
      </c>
      <c r="P32" s="73">
        <f t="shared" si="10"/>
        <v>0</v>
      </c>
      <c r="Q32" s="73">
        <f t="shared" si="10"/>
        <v>0</v>
      </c>
      <c r="R32" s="73">
        <f t="shared" si="10"/>
        <v>0</v>
      </c>
      <c r="S32" s="73">
        <f t="shared" si="10"/>
        <v>0</v>
      </c>
      <c r="T32" s="73">
        <f t="shared" si="10"/>
        <v>0</v>
      </c>
      <c r="U32" s="73">
        <f t="shared" ref="U32:AJ32" si="11">U27</f>
        <v>0</v>
      </c>
      <c r="V32" s="73">
        <f t="shared" si="11"/>
        <v>0</v>
      </c>
      <c r="W32" s="73">
        <f t="shared" si="11"/>
        <v>0</v>
      </c>
      <c r="X32" s="73">
        <f t="shared" si="11"/>
        <v>0</v>
      </c>
      <c r="Y32" s="73">
        <f t="shared" si="11"/>
        <v>0</v>
      </c>
      <c r="Z32" s="73">
        <f t="shared" si="11"/>
        <v>0</v>
      </c>
      <c r="AA32" s="73">
        <f t="shared" si="11"/>
        <v>0</v>
      </c>
      <c r="AB32" s="73">
        <f t="shared" si="11"/>
        <v>0</v>
      </c>
      <c r="AC32" s="73">
        <f t="shared" si="11"/>
        <v>0</v>
      </c>
      <c r="AD32" s="73">
        <f t="shared" si="11"/>
        <v>0</v>
      </c>
      <c r="AE32" s="73">
        <f t="shared" si="11"/>
        <v>0</v>
      </c>
      <c r="AF32" s="73">
        <f t="shared" si="11"/>
        <v>0</v>
      </c>
      <c r="AG32" s="73">
        <f t="shared" si="11"/>
        <v>0</v>
      </c>
      <c r="AH32" s="73">
        <f t="shared" si="11"/>
        <v>0</v>
      </c>
      <c r="AI32" s="73">
        <f t="shared" si="11"/>
        <v>0</v>
      </c>
      <c r="AJ32" s="73">
        <f t="shared" si="11"/>
        <v>0</v>
      </c>
    </row>
    <row r="33" spans="1:37" ht="20.25" thickTop="1" thickBot="1" x14ac:dyDescent="0.35">
      <c r="A33" s="597" t="s">
        <v>24</v>
      </c>
      <c r="B33" s="598"/>
      <c r="C33" s="598"/>
      <c r="D33" s="598"/>
      <c r="E33" s="233">
        <f t="shared" ref="E33:S33" si="12">E30+E31+E32</f>
        <v>0</v>
      </c>
      <c r="F33" s="247">
        <f t="shared" si="12"/>
        <v>0</v>
      </c>
      <c r="G33" s="236">
        <f t="shared" si="12"/>
        <v>0</v>
      </c>
      <c r="H33" s="71">
        <f t="shared" si="12"/>
        <v>0</v>
      </c>
      <c r="I33" s="71">
        <f t="shared" si="12"/>
        <v>0</v>
      </c>
      <c r="J33" s="71">
        <f t="shared" si="12"/>
        <v>0</v>
      </c>
      <c r="K33" s="71">
        <f t="shared" si="12"/>
        <v>0</v>
      </c>
      <c r="L33" s="71">
        <f t="shared" si="12"/>
        <v>0</v>
      </c>
      <c r="M33" s="71">
        <f t="shared" si="12"/>
        <v>0</v>
      </c>
      <c r="N33" s="71">
        <f t="shared" si="12"/>
        <v>0</v>
      </c>
      <c r="O33" s="71">
        <f t="shared" si="12"/>
        <v>0</v>
      </c>
      <c r="P33" s="71">
        <f t="shared" si="12"/>
        <v>0</v>
      </c>
      <c r="Q33" s="71">
        <f t="shared" si="12"/>
        <v>0</v>
      </c>
      <c r="R33" s="71">
        <f t="shared" si="12"/>
        <v>0</v>
      </c>
      <c r="S33" s="71">
        <f t="shared" si="12"/>
        <v>0</v>
      </c>
      <c r="T33" s="71">
        <f>T30+T31+T32</f>
        <v>0</v>
      </c>
      <c r="U33" s="71">
        <f t="shared" ref="U33:AI33" si="13">U30+U31+U32</f>
        <v>0</v>
      </c>
      <c r="V33" s="71">
        <f t="shared" si="13"/>
        <v>0</v>
      </c>
      <c r="W33" s="71">
        <f t="shared" si="13"/>
        <v>0</v>
      </c>
      <c r="X33" s="71">
        <f t="shared" si="13"/>
        <v>0</v>
      </c>
      <c r="Y33" s="71">
        <f t="shared" si="13"/>
        <v>0</v>
      </c>
      <c r="Z33" s="71">
        <f t="shared" si="13"/>
        <v>0</v>
      </c>
      <c r="AA33" s="71">
        <f t="shared" si="13"/>
        <v>0</v>
      </c>
      <c r="AB33" s="71">
        <f t="shared" si="13"/>
        <v>0</v>
      </c>
      <c r="AC33" s="71">
        <f t="shared" si="13"/>
        <v>0</v>
      </c>
      <c r="AD33" s="71">
        <f t="shared" si="13"/>
        <v>0</v>
      </c>
      <c r="AE33" s="71">
        <f t="shared" si="13"/>
        <v>0</v>
      </c>
      <c r="AF33" s="71">
        <f t="shared" si="13"/>
        <v>0</v>
      </c>
      <c r="AG33" s="71">
        <f t="shared" si="13"/>
        <v>0</v>
      </c>
      <c r="AH33" s="71">
        <f t="shared" si="13"/>
        <v>0</v>
      </c>
      <c r="AI33" s="71">
        <f t="shared" si="13"/>
        <v>0</v>
      </c>
      <c r="AJ33" s="354">
        <f>AJ30+AJ31+AJ32</f>
        <v>0</v>
      </c>
    </row>
    <row r="34" spans="1:37" s="20" customFormat="1" ht="39.75" customHeight="1" thickBot="1" x14ac:dyDescent="0.3">
      <c r="A34" s="599" t="s">
        <v>68</v>
      </c>
      <c r="B34" s="600"/>
      <c r="C34" s="600"/>
      <c r="D34" s="600"/>
      <c r="E34" s="600"/>
      <c r="F34" s="601"/>
      <c r="G34" s="600"/>
      <c r="H34" s="600"/>
      <c r="I34" s="600"/>
      <c r="J34" s="600"/>
      <c r="K34" s="600"/>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600"/>
      <c r="AI34" s="600"/>
      <c r="AJ34" s="602"/>
      <c r="AK34"/>
    </row>
    <row r="35" spans="1:37" s="20" customFormat="1" ht="16.5" customHeight="1" x14ac:dyDescent="0.25">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row>
    <row r="36" spans="1:37" s="9" customFormat="1" ht="12.75" customHeight="1" thickBot="1" x14ac:dyDescent="0.25">
      <c r="A36" s="10"/>
      <c r="B36" s="10"/>
      <c r="C36" s="10"/>
      <c r="D36" s="11"/>
      <c r="E36" s="12"/>
      <c r="F36" s="12"/>
      <c r="G36" s="12"/>
      <c r="H36" s="12"/>
      <c r="I36" s="12"/>
      <c r="J36" s="12"/>
      <c r="K36" s="12"/>
      <c r="L36" s="12"/>
      <c r="M36" s="12"/>
      <c r="N36" s="12"/>
      <c r="O36" s="12"/>
      <c r="P36" s="12"/>
      <c r="Q36" s="12"/>
      <c r="R36" s="13"/>
      <c r="S36" s="13"/>
      <c r="T36" s="13"/>
      <c r="U36" s="13"/>
      <c r="V36" s="13"/>
      <c r="W36" s="13"/>
      <c r="X36" s="13"/>
      <c r="Y36" s="13"/>
      <c r="Z36" s="13"/>
      <c r="AA36" s="13"/>
      <c r="AB36" s="13"/>
      <c r="AC36" s="13"/>
      <c r="AD36" s="13"/>
      <c r="AE36" s="13"/>
      <c r="AF36" s="13"/>
      <c r="AG36" s="13"/>
      <c r="AH36" s="13"/>
      <c r="AI36" s="13"/>
      <c r="AJ36" s="14"/>
    </row>
    <row r="37" spans="1:37" s="15" customFormat="1" ht="39.75" customHeight="1" x14ac:dyDescent="0.2">
      <c r="A37" s="578" t="s">
        <v>25</v>
      </c>
      <c r="B37" s="579"/>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80"/>
    </row>
    <row r="38" spans="1:37" s="15" customFormat="1" ht="4.5" customHeight="1" x14ac:dyDescent="0.25">
      <c r="A38" s="62"/>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63"/>
      <c r="AK38" s="9"/>
    </row>
    <row r="39" spans="1:37" s="15" customFormat="1" ht="18" customHeight="1" thickBot="1" x14ac:dyDescent="0.25">
      <c r="A39" s="628" t="s">
        <v>16</v>
      </c>
      <c r="B39" s="629"/>
      <c r="C39" s="629"/>
      <c r="D39" s="629"/>
      <c r="E39" s="629"/>
      <c r="F39" s="574"/>
      <c r="G39" s="629"/>
      <c r="H39" s="629"/>
      <c r="I39" s="629"/>
      <c r="J39" s="629"/>
      <c r="K39" s="629"/>
      <c r="L39" s="629"/>
      <c r="M39" s="629"/>
      <c r="N39" s="629"/>
      <c r="O39" s="629"/>
      <c r="P39" s="629"/>
      <c r="Q39" s="629"/>
      <c r="R39" s="629"/>
      <c r="S39" s="629"/>
      <c r="T39" s="629"/>
      <c r="U39" s="211"/>
      <c r="V39" s="211"/>
      <c r="W39" s="211"/>
      <c r="X39" s="211"/>
      <c r="Y39" s="211"/>
      <c r="Z39" s="211"/>
      <c r="AA39" s="211"/>
      <c r="AB39" s="211"/>
      <c r="AC39" s="211"/>
      <c r="AD39" s="211"/>
      <c r="AE39" s="211"/>
      <c r="AF39" s="211"/>
      <c r="AG39" s="211"/>
      <c r="AH39" s="211"/>
      <c r="AI39" s="211"/>
      <c r="AJ39" s="75" t="s">
        <v>38</v>
      </c>
    </row>
    <row r="40" spans="1:37" customFormat="1" x14ac:dyDescent="0.25">
      <c r="A40" s="362"/>
      <c r="B40" s="603" t="s">
        <v>59</v>
      </c>
      <c r="C40" s="604"/>
      <c r="D40" s="605"/>
      <c r="E40" s="410"/>
      <c r="F40" s="414"/>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67">
        <f t="shared" ref="AJ40:AJ49" si="14">SUM(E40:AI40)</f>
        <v>0</v>
      </c>
    </row>
    <row r="41" spans="1:37" customFormat="1" x14ac:dyDescent="0.25">
      <c r="A41" s="378"/>
      <c r="B41" s="592" t="s">
        <v>20</v>
      </c>
      <c r="C41" s="593"/>
      <c r="D41" s="594"/>
      <c r="E41" s="402"/>
      <c r="F41" s="403"/>
      <c r="G41" s="404"/>
      <c r="H41" s="405"/>
      <c r="I41" s="405"/>
      <c r="J41" s="405"/>
      <c r="K41" s="405"/>
      <c r="L41" s="405"/>
      <c r="M41" s="405"/>
      <c r="N41" s="405"/>
      <c r="O41" s="405"/>
      <c r="P41" s="405"/>
      <c r="Q41" s="405"/>
      <c r="R41" s="405"/>
      <c r="S41" s="405"/>
      <c r="T41" s="406"/>
      <c r="U41" s="406"/>
      <c r="V41" s="406"/>
      <c r="W41" s="406"/>
      <c r="X41" s="406"/>
      <c r="Y41" s="406"/>
      <c r="Z41" s="406"/>
      <c r="AA41" s="406"/>
      <c r="AB41" s="406"/>
      <c r="AC41" s="406"/>
      <c r="AD41" s="406"/>
      <c r="AE41" s="406"/>
      <c r="AF41" s="406"/>
      <c r="AG41" s="406"/>
      <c r="AH41" s="406"/>
      <c r="AI41" s="406"/>
      <c r="AJ41" s="67">
        <f t="shared" si="14"/>
        <v>0</v>
      </c>
    </row>
    <row r="42" spans="1:37" customFormat="1" x14ac:dyDescent="0.25">
      <c r="A42" s="378"/>
      <c r="B42" s="592" t="s">
        <v>22</v>
      </c>
      <c r="C42" s="593"/>
      <c r="D42" s="594"/>
      <c r="E42" s="406"/>
      <c r="F42" s="407"/>
      <c r="G42" s="408"/>
      <c r="H42" s="409"/>
      <c r="I42" s="409"/>
      <c r="J42" s="409"/>
      <c r="K42" s="409"/>
      <c r="L42" s="409"/>
      <c r="M42" s="409"/>
      <c r="N42" s="409"/>
      <c r="O42" s="409"/>
      <c r="P42" s="409"/>
      <c r="Q42" s="409"/>
      <c r="R42" s="406"/>
      <c r="S42" s="406"/>
      <c r="T42" s="406"/>
      <c r="U42" s="406"/>
      <c r="V42" s="406"/>
      <c r="W42" s="406"/>
      <c r="X42" s="406"/>
      <c r="Y42" s="406"/>
      <c r="Z42" s="406"/>
      <c r="AA42" s="406"/>
      <c r="AB42" s="406"/>
      <c r="AC42" s="406"/>
      <c r="AD42" s="406"/>
      <c r="AE42" s="406"/>
      <c r="AF42" s="406"/>
      <c r="AG42" s="406"/>
      <c r="AH42" s="406"/>
      <c r="AI42" s="406"/>
      <c r="AJ42" s="67">
        <f t="shared" si="14"/>
        <v>0</v>
      </c>
    </row>
    <row r="43" spans="1:37" customFormat="1" x14ac:dyDescent="0.25">
      <c r="A43" s="434"/>
      <c r="B43" s="606" t="s">
        <v>21</v>
      </c>
      <c r="C43" s="607"/>
      <c r="D43" s="608"/>
      <c r="E43" s="363"/>
      <c r="F43" s="364"/>
      <c r="G43" s="365"/>
      <c r="H43" s="366"/>
      <c r="I43" s="366"/>
      <c r="J43" s="366"/>
      <c r="K43" s="366"/>
      <c r="L43" s="366"/>
      <c r="M43" s="366"/>
      <c r="N43" s="366"/>
      <c r="O43" s="366"/>
      <c r="P43" s="366"/>
      <c r="Q43" s="366"/>
      <c r="R43" s="366"/>
      <c r="S43" s="366"/>
      <c r="T43" s="367"/>
      <c r="U43" s="367"/>
      <c r="V43" s="367"/>
      <c r="W43" s="367"/>
      <c r="X43" s="367"/>
      <c r="Y43" s="367"/>
      <c r="Z43" s="367"/>
      <c r="AA43" s="367"/>
      <c r="AB43" s="367"/>
      <c r="AC43" s="367"/>
      <c r="AD43" s="367"/>
      <c r="AE43" s="367"/>
      <c r="AF43" s="367"/>
      <c r="AG43" s="367"/>
      <c r="AH43" s="367"/>
      <c r="AI43" s="367"/>
      <c r="AJ43" s="77">
        <f t="shared" si="14"/>
        <v>0</v>
      </c>
    </row>
    <row r="44" spans="1:37" customFormat="1" x14ac:dyDescent="0.25">
      <c r="A44" s="362"/>
      <c r="B44" s="603" t="s">
        <v>60</v>
      </c>
      <c r="C44" s="604"/>
      <c r="D44" s="605"/>
      <c r="E44" s="410"/>
      <c r="F44" s="411"/>
      <c r="G44" s="412"/>
      <c r="H44" s="400"/>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225">
        <f t="shared" si="14"/>
        <v>0</v>
      </c>
    </row>
    <row r="45" spans="1:37" customFormat="1" x14ac:dyDescent="0.25">
      <c r="A45" s="378"/>
      <c r="B45" s="592" t="s">
        <v>20</v>
      </c>
      <c r="C45" s="593"/>
      <c r="D45" s="594"/>
      <c r="E45" s="402"/>
      <c r="F45" s="403"/>
      <c r="G45" s="404"/>
      <c r="H45" s="405"/>
      <c r="I45" s="405"/>
      <c r="J45" s="405"/>
      <c r="K45" s="405"/>
      <c r="L45" s="405"/>
      <c r="M45" s="405"/>
      <c r="N45" s="405"/>
      <c r="O45" s="405"/>
      <c r="P45" s="405"/>
      <c r="Q45" s="405"/>
      <c r="R45" s="405"/>
      <c r="S45" s="405"/>
      <c r="T45" s="409"/>
      <c r="U45" s="409"/>
      <c r="V45" s="409"/>
      <c r="W45" s="409"/>
      <c r="X45" s="409"/>
      <c r="Y45" s="409"/>
      <c r="Z45" s="409"/>
      <c r="AA45" s="409"/>
      <c r="AB45" s="409"/>
      <c r="AC45" s="409"/>
      <c r="AD45" s="409"/>
      <c r="AE45" s="409"/>
      <c r="AF45" s="409"/>
      <c r="AG45" s="409"/>
      <c r="AH45" s="409"/>
      <c r="AI45" s="409"/>
      <c r="AJ45" s="67">
        <f t="shared" si="14"/>
        <v>0</v>
      </c>
    </row>
    <row r="46" spans="1:37" customFormat="1" x14ac:dyDescent="0.25">
      <c r="A46" s="378"/>
      <c r="B46" s="592" t="s">
        <v>22</v>
      </c>
      <c r="C46" s="593"/>
      <c r="D46" s="594"/>
      <c r="E46" s="413"/>
      <c r="F46" s="407"/>
      <c r="G46" s="408"/>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67">
        <f t="shared" si="14"/>
        <v>0</v>
      </c>
    </row>
    <row r="47" spans="1:37" customFormat="1" x14ac:dyDescent="0.25">
      <c r="A47" s="434"/>
      <c r="B47" s="606" t="s">
        <v>21</v>
      </c>
      <c r="C47" s="607"/>
      <c r="D47" s="608"/>
      <c r="E47" s="363"/>
      <c r="F47" s="364"/>
      <c r="G47" s="365"/>
      <c r="H47" s="366"/>
      <c r="I47" s="366"/>
      <c r="J47" s="366"/>
      <c r="K47" s="366"/>
      <c r="L47" s="366"/>
      <c r="M47" s="366"/>
      <c r="N47" s="366"/>
      <c r="O47" s="366"/>
      <c r="P47" s="366"/>
      <c r="Q47" s="366"/>
      <c r="R47" s="366"/>
      <c r="S47" s="366"/>
      <c r="T47" s="351"/>
      <c r="U47" s="351"/>
      <c r="V47" s="351"/>
      <c r="W47" s="351"/>
      <c r="X47" s="351"/>
      <c r="Y47" s="351"/>
      <c r="Z47" s="351"/>
      <c r="AA47" s="351"/>
      <c r="AB47" s="351"/>
      <c r="AC47" s="351"/>
      <c r="AD47" s="351"/>
      <c r="AE47" s="351"/>
      <c r="AF47" s="351"/>
      <c r="AG47" s="351"/>
      <c r="AH47" s="351"/>
      <c r="AI47" s="351"/>
      <c r="AJ47" s="77">
        <f t="shared" si="14"/>
        <v>0</v>
      </c>
    </row>
    <row r="48" spans="1:37" customFormat="1" x14ac:dyDescent="0.25">
      <c r="A48" s="368"/>
      <c r="B48" s="603" t="s">
        <v>61</v>
      </c>
      <c r="C48" s="604"/>
      <c r="D48" s="605"/>
      <c r="E48" s="369"/>
      <c r="F48" s="370"/>
      <c r="G48" s="371"/>
      <c r="H48" s="372"/>
      <c r="I48" s="372"/>
      <c r="J48" s="372"/>
      <c r="K48" s="372"/>
      <c r="L48" s="372"/>
      <c r="M48" s="372"/>
      <c r="N48" s="372"/>
      <c r="O48" s="372"/>
      <c r="P48" s="372"/>
      <c r="Q48" s="372"/>
      <c r="R48" s="372"/>
      <c r="S48" s="372"/>
      <c r="T48" s="373"/>
      <c r="U48" s="373"/>
      <c r="V48" s="373"/>
      <c r="W48" s="373"/>
      <c r="X48" s="373"/>
      <c r="Y48" s="373"/>
      <c r="Z48" s="373"/>
      <c r="AA48" s="373"/>
      <c r="AB48" s="373"/>
      <c r="AC48" s="373"/>
      <c r="AD48" s="373"/>
      <c r="AE48" s="373"/>
      <c r="AF48" s="373"/>
      <c r="AG48" s="373"/>
      <c r="AH48" s="373"/>
      <c r="AI48" s="373"/>
      <c r="AJ48" s="225">
        <f t="shared" si="14"/>
        <v>0</v>
      </c>
    </row>
    <row r="49" spans="1:37" customFormat="1" ht="15.75" thickBot="1" x14ac:dyDescent="0.3">
      <c r="A49" s="378"/>
      <c r="B49" s="592"/>
      <c r="C49" s="593"/>
      <c r="D49" s="594"/>
      <c r="E49" s="374"/>
      <c r="F49" s="375"/>
      <c r="G49" s="376"/>
      <c r="H49" s="377"/>
      <c r="I49" s="377"/>
      <c r="J49" s="377"/>
      <c r="K49" s="377"/>
      <c r="L49" s="377"/>
      <c r="M49" s="377"/>
      <c r="N49" s="377"/>
      <c r="O49" s="377"/>
      <c r="P49" s="377"/>
      <c r="Q49" s="377"/>
      <c r="R49" s="377"/>
      <c r="S49" s="377"/>
      <c r="T49" s="352"/>
      <c r="U49" s="352"/>
      <c r="V49" s="352"/>
      <c r="W49" s="352"/>
      <c r="X49" s="352"/>
      <c r="Y49" s="352"/>
      <c r="Z49" s="352"/>
      <c r="AA49" s="352"/>
      <c r="AB49" s="352"/>
      <c r="AC49" s="352"/>
      <c r="AD49" s="352"/>
      <c r="AE49" s="352"/>
      <c r="AF49" s="352"/>
      <c r="AG49" s="352"/>
      <c r="AH49" s="352"/>
      <c r="AI49" s="352"/>
      <c r="AJ49" s="67">
        <f t="shared" si="14"/>
        <v>0</v>
      </c>
    </row>
    <row r="50" spans="1:37" s="17" customFormat="1" ht="18" customHeight="1" thickBot="1" x14ac:dyDescent="0.25">
      <c r="A50" s="585" t="s">
        <v>23</v>
      </c>
      <c r="B50" s="576"/>
      <c r="C50" s="576"/>
      <c r="D50" s="576"/>
      <c r="E50" s="576"/>
      <c r="F50" s="58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87"/>
    </row>
    <row r="51" spans="1:37" s="17" customFormat="1" ht="18" customHeight="1" x14ac:dyDescent="0.2">
      <c r="A51" s="65">
        <v>1</v>
      </c>
      <c r="B51" s="609" t="s">
        <v>62</v>
      </c>
      <c r="C51" s="610"/>
      <c r="D51" s="611"/>
      <c r="E51" s="231">
        <f t="shared" ref="E51:T51" si="15">E40</f>
        <v>0</v>
      </c>
      <c r="F51" s="244">
        <f t="shared" si="15"/>
        <v>0</v>
      </c>
      <c r="G51" s="234">
        <f t="shared" si="15"/>
        <v>0</v>
      </c>
      <c r="H51" s="18">
        <f t="shared" si="15"/>
        <v>0</v>
      </c>
      <c r="I51" s="18">
        <f t="shared" si="15"/>
        <v>0</v>
      </c>
      <c r="J51" s="18">
        <f t="shared" si="15"/>
        <v>0</v>
      </c>
      <c r="K51" s="18">
        <f t="shared" si="15"/>
        <v>0</v>
      </c>
      <c r="L51" s="18">
        <f t="shared" si="15"/>
        <v>0</v>
      </c>
      <c r="M51" s="18">
        <f t="shared" si="15"/>
        <v>0</v>
      </c>
      <c r="N51" s="18">
        <f t="shared" si="15"/>
        <v>0</v>
      </c>
      <c r="O51" s="18">
        <f t="shared" si="15"/>
        <v>0</v>
      </c>
      <c r="P51" s="18">
        <f t="shared" si="15"/>
        <v>0</v>
      </c>
      <c r="Q51" s="18">
        <f t="shared" si="15"/>
        <v>0</v>
      </c>
      <c r="R51" s="18">
        <f t="shared" si="15"/>
        <v>0</v>
      </c>
      <c r="S51" s="18">
        <f t="shared" si="15"/>
        <v>0</v>
      </c>
      <c r="T51" s="18">
        <f t="shared" si="15"/>
        <v>0</v>
      </c>
      <c r="U51" s="18">
        <f t="shared" ref="U51:AI51" si="16">U40</f>
        <v>0</v>
      </c>
      <c r="V51" s="18">
        <f t="shared" si="16"/>
        <v>0</v>
      </c>
      <c r="W51" s="18">
        <f t="shared" si="16"/>
        <v>0</v>
      </c>
      <c r="X51" s="18">
        <f t="shared" si="16"/>
        <v>0</v>
      </c>
      <c r="Y51" s="18">
        <f t="shared" si="16"/>
        <v>0</v>
      </c>
      <c r="Z51" s="18">
        <f t="shared" si="16"/>
        <v>0</v>
      </c>
      <c r="AA51" s="18">
        <f t="shared" si="16"/>
        <v>0</v>
      </c>
      <c r="AB51" s="18">
        <f t="shared" si="16"/>
        <v>0</v>
      </c>
      <c r="AC51" s="18">
        <f t="shared" si="16"/>
        <v>0</v>
      </c>
      <c r="AD51" s="18">
        <f t="shared" si="16"/>
        <v>0</v>
      </c>
      <c r="AE51" s="18">
        <f t="shared" si="16"/>
        <v>0</v>
      </c>
      <c r="AF51" s="18">
        <f t="shared" si="16"/>
        <v>0</v>
      </c>
      <c r="AG51" s="18">
        <f t="shared" si="16"/>
        <v>0</v>
      </c>
      <c r="AH51" s="18">
        <f t="shared" si="16"/>
        <v>0</v>
      </c>
      <c r="AI51" s="18">
        <f t="shared" si="16"/>
        <v>0</v>
      </c>
      <c r="AJ51" s="355">
        <f>AJ40</f>
        <v>0</v>
      </c>
    </row>
    <row r="52" spans="1:37" s="17" customFormat="1" ht="18" customHeight="1" x14ac:dyDescent="0.2">
      <c r="A52" s="65">
        <v>2</v>
      </c>
      <c r="B52" s="609" t="s">
        <v>62</v>
      </c>
      <c r="C52" s="610"/>
      <c r="D52" s="611"/>
      <c r="E52" s="231">
        <f t="shared" ref="E52" si="17">E44</f>
        <v>0</v>
      </c>
      <c r="F52" s="245">
        <f t="shared" ref="F52:T52" si="18">F44</f>
        <v>0</v>
      </c>
      <c r="G52" s="234">
        <f t="shared" si="18"/>
        <v>0</v>
      </c>
      <c r="H52" s="18">
        <f t="shared" si="18"/>
        <v>0</v>
      </c>
      <c r="I52" s="18">
        <f t="shared" si="18"/>
        <v>0</v>
      </c>
      <c r="J52" s="18">
        <f t="shared" si="18"/>
        <v>0</v>
      </c>
      <c r="K52" s="18">
        <f t="shared" si="18"/>
        <v>0</v>
      </c>
      <c r="L52" s="18">
        <f t="shared" si="18"/>
        <v>0</v>
      </c>
      <c r="M52" s="18">
        <f t="shared" si="18"/>
        <v>0</v>
      </c>
      <c r="N52" s="18">
        <f t="shared" si="18"/>
        <v>0</v>
      </c>
      <c r="O52" s="18">
        <f t="shared" si="18"/>
        <v>0</v>
      </c>
      <c r="P52" s="18">
        <f t="shared" si="18"/>
        <v>0</v>
      </c>
      <c r="Q52" s="18">
        <f t="shared" si="18"/>
        <v>0</v>
      </c>
      <c r="R52" s="18">
        <f t="shared" si="18"/>
        <v>0</v>
      </c>
      <c r="S52" s="18">
        <f t="shared" si="18"/>
        <v>0</v>
      </c>
      <c r="T52" s="18">
        <f t="shared" si="18"/>
        <v>0</v>
      </c>
      <c r="U52" s="18">
        <f t="shared" ref="U52:AI52" si="19">U44</f>
        <v>0</v>
      </c>
      <c r="V52" s="18">
        <f t="shared" si="19"/>
        <v>0</v>
      </c>
      <c r="W52" s="18">
        <f t="shared" si="19"/>
        <v>0</v>
      </c>
      <c r="X52" s="18">
        <f t="shared" si="19"/>
        <v>0</v>
      </c>
      <c r="Y52" s="18">
        <f t="shared" si="19"/>
        <v>0</v>
      </c>
      <c r="Z52" s="18">
        <f t="shared" si="19"/>
        <v>0</v>
      </c>
      <c r="AA52" s="18">
        <f t="shared" si="19"/>
        <v>0</v>
      </c>
      <c r="AB52" s="18">
        <f t="shared" si="19"/>
        <v>0</v>
      </c>
      <c r="AC52" s="18">
        <f t="shared" si="19"/>
        <v>0</v>
      </c>
      <c r="AD52" s="18">
        <f t="shared" si="19"/>
        <v>0</v>
      </c>
      <c r="AE52" s="18">
        <f t="shared" si="19"/>
        <v>0</v>
      </c>
      <c r="AF52" s="18">
        <f t="shared" si="19"/>
        <v>0</v>
      </c>
      <c r="AG52" s="18">
        <f t="shared" si="19"/>
        <v>0</v>
      </c>
      <c r="AH52" s="18">
        <f t="shared" si="19"/>
        <v>0</v>
      </c>
      <c r="AI52" s="18">
        <f t="shared" si="19"/>
        <v>0</v>
      </c>
      <c r="AJ52" s="355">
        <f>AJ44</f>
        <v>0</v>
      </c>
    </row>
    <row r="53" spans="1:37" s="19" customFormat="1" ht="18" customHeight="1" thickBot="1" x14ac:dyDescent="0.25">
      <c r="A53" s="72">
        <v>3</v>
      </c>
      <c r="B53" s="622" t="s">
        <v>62</v>
      </c>
      <c r="C53" s="623"/>
      <c r="D53" s="624"/>
      <c r="E53" s="232">
        <f t="shared" ref="E53:AI53" si="20">E48</f>
        <v>0</v>
      </c>
      <c r="F53" s="246">
        <f t="shared" si="20"/>
        <v>0</v>
      </c>
      <c r="G53" s="235">
        <f t="shared" si="20"/>
        <v>0</v>
      </c>
      <c r="H53" s="73">
        <f t="shared" si="20"/>
        <v>0</v>
      </c>
      <c r="I53" s="73">
        <f t="shared" si="20"/>
        <v>0</v>
      </c>
      <c r="J53" s="73">
        <f t="shared" si="20"/>
        <v>0</v>
      </c>
      <c r="K53" s="73">
        <f t="shared" si="20"/>
        <v>0</v>
      </c>
      <c r="L53" s="73">
        <f t="shared" si="20"/>
        <v>0</v>
      </c>
      <c r="M53" s="73">
        <f t="shared" si="20"/>
        <v>0</v>
      </c>
      <c r="N53" s="73">
        <f t="shared" si="20"/>
        <v>0</v>
      </c>
      <c r="O53" s="73">
        <f t="shared" si="20"/>
        <v>0</v>
      </c>
      <c r="P53" s="73">
        <f t="shared" si="20"/>
        <v>0</v>
      </c>
      <c r="Q53" s="73">
        <f t="shared" si="20"/>
        <v>0</v>
      </c>
      <c r="R53" s="73">
        <f t="shared" si="20"/>
        <v>0</v>
      </c>
      <c r="S53" s="73">
        <f t="shared" si="20"/>
        <v>0</v>
      </c>
      <c r="T53" s="73">
        <f t="shared" si="20"/>
        <v>0</v>
      </c>
      <c r="U53" s="73">
        <f t="shared" si="20"/>
        <v>0</v>
      </c>
      <c r="V53" s="73">
        <f t="shared" si="20"/>
        <v>0</v>
      </c>
      <c r="W53" s="73">
        <f t="shared" si="20"/>
        <v>0</v>
      </c>
      <c r="X53" s="73">
        <f t="shared" si="20"/>
        <v>0</v>
      </c>
      <c r="Y53" s="73">
        <f t="shared" si="20"/>
        <v>0</v>
      </c>
      <c r="Z53" s="73">
        <f t="shared" si="20"/>
        <v>0</v>
      </c>
      <c r="AA53" s="73">
        <f t="shared" si="20"/>
        <v>0</v>
      </c>
      <c r="AB53" s="73">
        <f t="shared" si="20"/>
        <v>0</v>
      </c>
      <c r="AC53" s="73">
        <f t="shared" si="20"/>
        <v>0</v>
      </c>
      <c r="AD53" s="73">
        <f t="shared" si="20"/>
        <v>0</v>
      </c>
      <c r="AE53" s="73">
        <f t="shared" si="20"/>
        <v>0</v>
      </c>
      <c r="AF53" s="73">
        <f t="shared" si="20"/>
        <v>0</v>
      </c>
      <c r="AG53" s="73">
        <f t="shared" si="20"/>
        <v>0</v>
      </c>
      <c r="AH53" s="73">
        <f t="shared" si="20"/>
        <v>0</v>
      </c>
      <c r="AI53" s="73">
        <f t="shared" si="20"/>
        <v>0</v>
      </c>
      <c r="AJ53" s="356">
        <f>AJ48</f>
        <v>0</v>
      </c>
    </row>
    <row r="54" spans="1:37" ht="20.25" thickTop="1" thickBot="1" x14ac:dyDescent="0.35">
      <c r="A54" s="613" t="s">
        <v>24</v>
      </c>
      <c r="B54" s="614"/>
      <c r="C54" s="614"/>
      <c r="D54" s="615"/>
      <c r="E54" s="357">
        <f t="shared" ref="E54:AI54" si="21">E51+E52+E53</f>
        <v>0</v>
      </c>
      <c r="F54" s="247">
        <f t="shared" si="21"/>
        <v>0</v>
      </c>
      <c r="G54" s="358">
        <f t="shared" si="21"/>
        <v>0</v>
      </c>
      <c r="H54" s="359">
        <f t="shared" si="21"/>
        <v>0</v>
      </c>
      <c r="I54" s="359">
        <f t="shared" si="21"/>
        <v>0</v>
      </c>
      <c r="J54" s="359">
        <f t="shared" si="21"/>
        <v>0</v>
      </c>
      <c r="K54" s="359">
        <f t="shared" si="21"/>
        <v>0</v>
      </c>
      <c r="L54" s="359">
        <f t="shared" si="21"/>
        <v>0</v>
      </c>
      <c r="M54" s="359">
        <f t="shared" si="21"/>
        <v>0</v>
      </c>
      <c r="N54" s="359">
        <f t="shared" si="21"/>
        <v>0</v>
      </c>
      <c r="O54" s="359">
        <f t="shared" si="21"/>
        <v>0</v>
      </c>
      <c r="P54" s="359">
        <f t="shared" si="21"/>
        <v>0</v>
      </c>
      <c r="Q54" s="359">
        <f t="shared" si="21"/>
        <v>0</v>
      </c>
      <c r="R54" s="359">
        <f t="shared" si="21"/>
        <v>0</v>
      </c>
      <c r="S54" s="359">
        <f t="shared" si="21"/>
        <v>0</v>
      </c>
      <c r="T54" s="359">
        <f t="shared" si="21"/>
        <v>0</v>
      </c>
      <c r="U54" s="359">
        <f t="shared" si="21"/>
        <v>0</v>
      </c>
      <c r="V54" s="359">
        <f t="shared" si="21"/>
        <v>0</v>
      </c>
      <c r="W54" s="359">
        <f t="shared" si="21"/>
        <v>0</v>
      </c>
      <c r="X54" s="359">
        <f t="shared" si="21"/>
        <v>0</v>
      </c>
      <c r="Y54" s="359">
        <f t="shared" si="21"/>
        <v>0</v>
      </c>
      <c r="Z54" s="359">
        <f t="shared" si="21"/>
        <v>0</v>
      </c>
      <c r="AA54" s="359">
        <f t="shared" si="21"/>
        <v>0</v>
      </c>
      <c r="AB54" s="359">
        <f t="shared" si="21"/>
        <v>0</v>
      </c>
      <c r="AC54" s="359">
        <f t="shared" si="21"/>
        <v>0</v>
      </c>
      <c r="AD54" s="359">
        <f t="shared" si="21"/>
        <v>0</v>
      </c>
      <c r="AE54" s="359">
        <f t="shared" si="21"/>
        <v>0</v>
      </c>
      <c r="AF54" s="359">
        <f t="shared" si="21"/>
        <v>0</v>
      </c>
      <c r="AG54" s="359">
        <f t="shared" si="21"/>
        <v>0</v>
      </c>
      <c r="AH54" s="359">
        <f t="shared" si="21"/>
        <v>0</v>
      </c>
      <c r="AI54" s="359">
        <f t="shared" si="21"/>
        <v>0</v>
      </c>
      <c r="AJ54" s="360">
        <f>AJ51+AJ52+AJ53</f>
        <v>0</v>
      </c>
    </row>
    <row r="55" spans="1:37" s="20" customFormat="1" ht="39.75" customHeight="1" thickBot="1" x14ac:dyDescent="0.3">
      <c r="A55" s="616" t="s">
        <v>69</v>
      </c>
      <c r="B55" s="617"/>
      <c r="C55" s="617"/>
      <c r="D55" s="617"/>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c r="AF55" s="617"/>
      <c r="AG55" s="617"/>
      <c r="AH55" s="617"/>
      <c r="AI55" s="617"/>
      <c r="AJ55" s="618"/>
      <c r="AK55"/>
    </row>
    <row r="56" spans="1:37" s="9" customFormat="1" ht="21.75" customHeight="1" thickBot="1" x14ac:dyDescent="0.25">
      <c r="A56" s="41"/>
      <c r="B56" s="41"/>
      <c r="C56" s="41"/>
      <c r="D56" s="41"/>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1"/>
    </row>
    <row r="57" spans="1:37" s="15" customFormat="1" ht="33" customHeight="1" x14ac:dyDescent="0.45">
      <c r="A57" s="619" t="s">
        <v>26</v>
      </c>
      <c r="B57" s="620"/>
      <c r="C57" s="620"/>
      <c r="D57" s="620"/>
      <c r="E57" s="620"/>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1"/>
    </row>
    <row r="58" spans="1:37" s="15" customFormat="1" ht="18" customHeight="1" thickBot="1" x14ac:dyDescent="0.25">
      <c r="A58" s="585" t="s">
        <v>16</v>
      </c>
      <c r="B58" s="576"/>
      <c r="C58" s="576"/>
      <c r="D58" s="576"/>
      <c r="E58" s="576"/>
      <c r="F58" s="574"/>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87"/>
    </row>
    <row r="59" spans="1:37" customFormat="1" ht="18" customHeight="1" x14ac:dyDescent="0.25">
      <c r="A59" s="78"/>
      <c r="B59" s="612" t="s">
        <v>67</v>
      </c>
      <c r="C59" s="612"/>
      <c r="D59" s="612"/>
      <c r="E59" s="237">
        <f t="shared" ref="E59:T59" si="22">E40-E19</f>
        <v>0</v>
      </c>
      <c r="F59" s="249">
        <f t="shared" si="22"/>
        <v>0</v>
      </c>
      <c r="G59" s="238">
        <f t="shared" si="22"/>
        <v>0</v>
      </c>
      <c r="H59" s="80">
        <f t="shared" si="22"/>
        <v>0</v>
      </c>
      <c r="I59" s="80">
        <f t="shared" si="22"/>
        <v>0</v>
      </c>
      <c r="J59" s="80">
        <f t="shared" si="22"/>
        <v>0</v>
      </c>
      <c r="K59" s="80">
        <f t="shared" si="22"/>
        <v>0</v>
      </c>
      <c r="L59" s="80">
        <f t="shared" si="22"/>
        <v>0</v>
      </c>
      <c r="M59" s="80">
        <f t="shared" si="22"/>
        <v>0</v>
      </c>
      <c r="N59" s="80">
        <f t="shared" si="22"/>
        <v>0</v>
      </c>
      <c r="O59" s="80">
        <f t="shared" si="22"/>
        <v>0</v>
      </c>
      <c r="P59" s="80">
        <f t="shared" si="22"/>
        <v>0</v>
      </c>
      <c r="Q59" s="80">
        <f t="shared" si="22"/>
        <v>0</v>
      </c>
      <c r="R59" s="80">
        <f t="shared" si="22"/>
        <v>0</v>
      </c>
      <c r="S59" s="80">
        <f t="shared" si="22"/>
        <v>0</v>
      </c>
      <c r="T59" s="80">
        <f t="shared" si="22"/>
        <v>0</v>
      </c>
      <c r="U59" s="80">
        <f t="shared" ref="U59:AI59" si="23">U40-U19</f>
        <v>0</v>
      </c>
      <c r="V59" s="80">
        <f t="shared" si="23"/>
        <v>0</v>
      </c>
      <c r="W59" s="80">
        <f t="shared" si="23"/>
        <v>0</v>
      </c>
      <c r="X59" s="80">
        <f t="shared" si="23"/>
        <v>0</v>
      </c>
      <c r="Y59" s="80">
        <f t="shared" si="23"/>
        <v>0</v>
      </c>
      <c r="Z59" s="80">
        <f t="shared" si="23"/>
        <v>0</v>
      </c>
      <c r="AA59" s="80">
        <f t="shared" si="23"/>
        <v>0</v>
      </c>
      <c r="AB59" s="80">
        <f t="shared" si="23"/>
        <v>0</v>
      </c>
      <c r="AC59" s="80">
        <f t="shared" si="23"/>
        <v>0</v>
      </c>
      <c r="AD59" s="80">
        <f t="shared" si="23"/>
        <v>0</v>
      </c>
      <c r="AE59" s="80">
        <f t="shared" si="23"/>
        <v>0</v>
      </c>
      <c r="AF59" s="80">
        <f t="shared" si="23"/>
        <v>0</v>
      </c>
      <c r="AG59" s="80">
        <f t="shared" si="23"/>
        <v>0</v>
      </c>
      <c r="AH59" s="80">
        <f t="shared" si="23"/>
        <v>0</v>
      </c>
      <c r="AI59" s="80">
        <f t="shared" si="23"/>
        <v>0</v>
      </c>
      <c r="AJ59" s="79">
        <f>SUM(E59:AI59)</f>
        <v>0</v>
      </c>
    </row>
    <row r="60" spans="1:37" customFormat="1" ht="19.5" customHeight="1" x14ac:dyDescent="0.25">
      <c r="A60" s="64"/>
      <c r="B60" s="612" t="s">
        <v>67</v>
      </c>
      <c r="C60" s="612"/>
      <c r="D60" s="612"/>
      <c r="E60" s="237">
        <f t="shared" ref="E60:T60" si="24">E44-E23</f>
        <v>0</v>
      </c>
      <c r="F60" s="250">
        <f t="shared" si="24"/>
        <v>0</v>
      </c>
      <c r="G60" s="238">
        <f t="shared" si="24"/>
        <v>0</v>
      </c>
      <c r="H60" s="80">
        <f t="shared" si="24"/>
        <v>0</v>
      </c>
      <c r="I60" s="80">
        <f t="shared" si="24"/>
        <v>0</v>
      </c>
      <c r="J60" s="80">
        <f t="shared" si="24"/>
        <v>0</v>
      </c>
      <c r="K60" s="80">
        <f t="shared" si="24"/>
        <v>0</v>
      </c>
      <c r="L60" s="80">
        <f t="shared" si="24"/>
        <v>0</v>
      </c>
      <c r="M60" s="80">
        <f t="shared" si="24"/>
        <v>0</v>
      </c>
      <c r="N60" s="80">
        <f t="shared" si="24"/>
        <v>0</v>
      </c>
      <c r="O60" s="80">
        <f t="shared" si="24"/>
        <v>0</v>
      </c>
      <c r="P60" s="80">
        <f t="shared" si="24"/>
        <v>0</v>
      </c>
      <c r="Q60" s="80">
        <f t="shared" si="24"/>
        <v>0</v>
      </c>
      <c r="R60" s="80">
        <f t="shared" si="24"/>
        <v>0</v>
      </c>
      <c r="S60" s="80">
        <f t="shared" si="24"/>
        <v>0</v>
      </c>
      <c r="T60" s="80">
        <f t="shared" si="24"/>
        <v>0</v>
      </c>
      <c r="U60" s="80">
        <f t="shared" ref="U60:AI60" si="25">U44-U23</f>
        <v>0</v>
      </c>
      <c r="V60" s="80">
        <f t="shared" si="25"/>
        <v>0</v>
      </c>
      <c r="W60" s="80">
        <f t="shared" si="25"/>
        <v>0</v>
      </c>
      <c r="X60" s="80">
        <f t="shared" si="25"/>
        <v>0</v>
      </c>
      <c r="Y60" s="80">
        <f t="shared" si="25"/>
        <v>0</v>
      </c>
      <c r="Z60" s="80">
        <f t="shared" si="25"/>
        <v>0</v>
      </c>
      <c r="AA60" s="80">
        <f t="shared" si="25"/>
        <v>0</v>
      </c>
      <c r="AB60" s="80">
        <f t="shared" si="25"/>
        <v>0</v>
      </c>
      <c r="AC60" s="80">
        <f t="shared" si="25"/>
        <v>0</v>
      </c>
      <c r="AD60" s="80">
        <f t="shared" si="25"/>
        <v>0</v>
      </c>
      <c r="AE60" s="80">
        <f t="shared" si="25"/>
        <v>0</v>
      </c>
      <c r="AF60" s="80">
        <f t="shared" si="25"/>
        <v>0</v>
      </c>
      <c r="AG60" s="80">
        <f t="shared" si="25"/>
        <v>0</v>
      </c>
      <c r="AH60" s="80">
        <f t="shared" si="25"/>
        <v>0</v>
      </c>
      <c r="AI60" s="80">
        <f t="shared" si="25"/>
        <v>0</v>
      </c>
      <c r="AJ60" s="79">
        <f>SUM(E60:AI60)</f>
        <v>0</v>
      </c>
    </row>
    <row r="61" spans="1:37" customFormat="1" ht="18.75" customHeight="1" thickBot="1" x14ac:dyDescent="0.3">
      <c r="A61" s="64"/>
      <c r="B61" s="612" t="s">
        <v>67</v>
      </c>
      <c r="C61" s="612"/>
      <c r="D61" s="612"/>
      <c r="E61" s="237">
        <f t="shared" ref="E61:T61" si="26">E48-E27</f>
        <v>0</v>
      </c>
      <c r="F61" s="251">
        <f t="shared" si="26"/>
        <v>0</v>
      </c>
      <c r="G61" s="238">
        <f t="shared" si="26"/>
        <v>0</v>
      </c>
      <c r="H61" s="80">
        <f t="shared" si="26"/>
        <v>0</v>
      </c>
      <c r="I61" s="80">
        <f t="shared" si="26"/>
        <v>0</v>
      </c>
      <c r="J61" s="80">
        <f t="shared" si="26"/>
        <v>0</v>
      </c>
      <c r="K61" s="80">
        <f t="shared" si="26"/>
        <v>0</v>
      </c>
      <c r="L61" s="80">
        <f t="shared" si="26"/>
        <v>0</v>
      </c>
      <c r="M61" s="80">
        <f t="shared" si="26"/>
        <v>0</v>
      </c>
      <c r="N61" s="80">
        <f t="shared" si="26"/>
        <v>0</v>
      </c>
      <c r="O61" s="80">
        <f t="shared" si="26"/>
        <v>0</v>
      </c>
      <c r="P61" s="80">
        <f t="shared" si="26"/>
        <v>0</v>
      </c>
      <c r="Q61" s="80">
        <f t="shared" si="26"/>
        <v>0</v>
      </c>
      <c r="R61" s="80">
        <f t="shared" si="26"/>
        <v>0</v>
      </c>
      <c r="S61" s="80">
        <f t="shared" si="26"/>
        <v>0</v>
      </c>
      <c r="T61" s="80">
        <f t="shared" si="26"/>
        <v>0</v>
      </c>
      <c r="U61" s="80">
        <f t="shared" ref="U61:AI61" si="27">U48-U27</f>
        <v>0</v>
      </c>
      <c r="V61" s="80">
        <f t="shared" si="27"/>
        <v>0</v>
      </c>
      <c r="W61" s="80">
        <f t="shared" si="27"/>
        <v>0</v>
      </c>
      <c r="X61" s="80">
        <f t="shared" si="27"/>
        <v>0</v>
      </c>
      <c r="Y61" s="80">
        <f t="shared" si="27"/>
        <v>0</v>
      </c>
      <c r="Z61" s="80">
        <f t="shared" si="27"/>
        <v>0</v>
      </c>
      <c r="AA61" s="80">
        <f t="shared" si="27"/>
        <v>0</v>
      </c>
      <c r="AB61" s="80">
        <f t="shared" si="27"/>
        <v>0</v>
      </c>
      <c r="AC61" s="80">
        <f t="shared" si="27"/>
        <v>0</v>
      </c>
      <c r="AD61" s="80">
        <f t="shared" si="27"/>
        <v>0</v>
      </c>
      <c r="AE61" s="80">
        <f t="shared" si="27"/>
        <v>0</v>
      </c>
      <c r="AF61" s="80">
        <f t="shared" si="27"/>
        <v>0</v>
      </c>
      <c r="AG61" s="80">
        <f t="shared" si="27"/>
        <v>0</v>
      </c>
      <c r="AH61" s="80">
        <f t="shared" si="27"/>
        <v>0</v>
      </c>
      <c r="AI61" s="80">
        <f t="shared" si="27"/>
        <v>0</v>
      </c>
      <c r="AJ61" s="79">
        <f>SUM(E61:AI61)</f>
        <v>0</v>
      </c>
    </row>
    <row r="62" spans="1:37" s="17" customFormat="1" ht="18" customHeight="1" thickBot="1" x14ac:dyDescent="0.25">
      <c r="A62" s="585" t="s">
        <v>27</v>
      </c>
      <c r="B62" s="576"/>
      <c r="C62" s="576"/>
      <c r="D62" s="576"/>
      <c r="E62" s="576"/>
      <c r="F62" s="58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87"/>
    </row>
    <row r="63" spans="1:37" s="17" customFormat="1" ht="22.5" customHeight="1" x14ac:dyDescent="0.2">
      <c r="A63" s="65">
        <v>1</v>
      </c>
      <c r="B63" s="609" t="s">
        <v>67</v>
      </c>
      <c r="C63" s="610"/>
      <c r="D63" s="611"/>
      <c r="E63" s="239">
        <f>E59</f>
        <v>0</v>
      </c>
      <c r="F63" s="252">
        <f t="shared" ref="F63:T63" si="28">F59</f>
        <v>0</v>
      </c>
      <c r="G63" s="242">
        <f t="shared" si="28"/>
        <v>0</v>
      </c>
      <c r="H63" s="21">
        <f t="shared" si="28"/>
        <v>0</v>
      </c>
      <c r="I63" s="21">
        <f t="shared" si="28"/>
        <v>0</v>
      </c>
      <c r="J63" s="21">
        <f t="shared" si="28"/>
        <v>0</v>
      </c>
      <c r="K63" s="21">
        <f t="shared" si="28"/>
        <v>0</v>
      </c>
      <c r="L63" s="21">
        <f t="shared" si="28"/>
        <v>0</v>
      </c>
      <c r="M63" s="21">
        <f t="shared" si="28"/>
        <v>0</v>
      </c>
      <c r="N63" s="21">
        <f t="shared" si="28"/>
        <v>0</v>
      </c>
      <c r="O63" s="21">
        <f t="shared" si="28"/>
        <v>0</v>
      </c>
      <c r="P63" s="21">
        <f t="shared" si="28"/>
        <v>0</v>
      </c>
      <c r="Q63" s="21">
        <f t="shared" si="28"/>
        <v>0</v>
      </c>
      <c r="R63" s="21">
        <f t="shared" si="28"/>
        <v>0</v>
      </c>
      <c r="S63" s="21">
        <f t="shared" si="28"/>
        <v>0</v>
      </c>
      <c r="T63" s="21">
        <f t="shared" si="28"/>
        <v>0</v>
      </c>
      <c r="U63" s="21">
        <f t="shared" ref="U63:AI63" si="29">U59</f>
        <v>0</v>
      </c>
      <c r="V63" s="21">
        <f t="shared" si="29"/>
        <v>0</v>
      </c>
      <c r="W63" s="21">
        <f t="shared" si="29"/>
        <v>0</v>
      </c>
      <c r="X63" s="21">
        <f t="shared" si="29"/>
        <v>0</v>
      </c>
      <c r="Y63" s="21">
        <f t="shared" si="29"/>
        <v>0</v>
      </c>
      <c r="Z63" s="21">
        <f t="shared" si="29"/>
        <v>0</v>
      </c>
      <c r="AA63" s="21">
        <f t="shared" si="29"/>
        <v>0</v>
      </c>
      <c r="AB63" s="21">
        <f t="shared" si="29"/>
        <v>0</v>
      </c>
      <c r="AC63" s="21">
        <f t="shared" si="29"/>
        <v>0</v>
      </c>
      <c r="AD63" s="21">
        <f t="shared" si="29"/>
        <v>0</v>
      </c>
      <c r="AE63" s="21">
        <f t="shared" si="29"/>
        <v>0</v>
      </c>
      <c r="AF63" s="21">
        <f t="shared" si="29"/>
        <v>0</v>
      </c>
      <c r="AG63" s="21">
        <f t="shared" si="29"/>
        <v>0</v>
      </c>
      <c r="AH63" s="21">
        <f t="shared" si="29"/>
        <v>0</v>
      </c>
      <c r="AI63" s="21">
        <f t="shared" si="29"/>
        <v>0</v>
      </c>
      <c r="AJ63" s="69">
        <f>SUM(E63:AI63)</f>
        <v>0</v>
      </c>
    </row>
    <row r="64" spans="1:37" s="17" customFormat="1" ht="22.5" customHeight="1" x14ac:dyDescent="0.2">
      <c r="A64" s="65">
        <v>2</v>
      </c>
      <c r="B64" s="609" t="s">
        <v>67</v>
      </c>
      <c r="C64" s="610"/>
      <c r="D64" s="611"/>
      <c r="E64" s="239">
        <f>E60</f>
        <v>0</v>
      </c>
      <c r="F64" s="253">
        <f t="shared" ref="F64:T64" si="30">F60</f>
        <v>0</v>
      </c>
      <c r="G64" s="242">
        <f t="shared" si="30"/>
        <v>0</v>
      </c>
      <c r="H64" s="21">
        <f t="shared" si="30"/>
        <v>0</v>
      </c>
      <c r="I64" s="21">
        <f t="shared" si="30"/>
        <v>0</v>
      </c>
      <c r="J64" s="21">
        <f t="shared" si="30"/>
        <v>0</v>
      </c>
      <c r="K64" s="21">
        <f t="shared" si="30"/>
        <v>0</v>
      </c>
      <c r="L64" s="21">
        <f t="shared" si="30"/>
        <v>0</v>
      </c>
      <c r="M64" s="21">
        <f t="shared" si="30"/>
        <v>0</v>
      </c>
      <c r="N64" s="21">
        <f t="shared" si="30"/>
        <v>0</v>
      </c>
      <c r="O64" s="21">
        <f t="shared" si="30"/>
        <v>0</v>
      </c>
      <c r="P64" s="21">
        <f t="shared" si="30"/>
        <v>0</v>
      </c>
      <c r="Q64" s="21">
        <f t="shared" si="30"/>
        <v>0</v>
      </c>
      <c r="R64" s="21">
        <f t="shared" si="30"/>
        <v>0</v>
      </c>
      <c r="S64" s="21">
        <f t="shared" si="30"/>
        <v>0</v>
      </c>
      <c r="T64" s="21">
        <f t="shared" si="30"/>
        <v>0</v>
      </c>
      <c r="U64" s="21">
        <f t="shared" ref="U64:AI64" si="31">U60</f>
        <v>0</v>
      </c>
      <c r="V64" s="21">
        <f t="shared" si="31"/>
        <v>0</v>
      </c>
      <c r="W64" s="21">
        <f t="shared" si="31"/>
        <v>0</v>
      </c>
      <c r="X64" s="21">
        <f t="shared" si="31"/>
        <v>0</v>
      </c>
      <c r="Y64" s="21">
        <f t="shared" si="31"/>
        <v>0</v>
      </c>
      <c r="Z64" s="21">
        <f t="shared" si="31"/>
        <v>0</v>
      </c>
      <c r="AA64" s="21">
        <f t="shared" si="31"/>
        <v>0</v>
      </c>
      <c r="AB64" s="21">
        <f t="shared" si="31"/>
        <v>0</v>
      </c>
      <c r="AC64" s="21">
        <f t="shared" si="31"/>
        <v>0</v>
      </c>
      <c r="AD64" s="21">
        <f t="shared" si="31"/>
        <v>0</v>
      </c>
      <c r="AE64" s="21">
        <f t="shared" si="31"/>
        <v>0</v>
      </c>
      <c r="AF64" s="21">
        <f t="shared" si="31"/>
        <v>0</v>
      </c>
      <c r="AG64" s="21">
        <f t="shared" si="31"/>
        <v>0</v>
      </c>
      <c r="AH64" s="21">
        <f t="shared" si="31"/>
        <v>0</v>
      </c>
      <c r="AI64" s="21">
        <f t="shared" si="31"/>
        <v>0</v>
      </c>
      <c r="AJ64" s="69">
        <f>SUM(E64:AI64)</f>
        <v>0</v>
      </c>
    </row>
    <row r="65" spans="1:37" s="19" customFormat="1" ht="18" customHeight="1" thickBot="1" x14ac:dyDescent="0.25">
      <c r="A65" s="72">
        <v>3</v>
      </c>
      <c r="B65" s="622" t="s">
        <v>67</v>
      </c>
      <c r="C65" s="623"/>
      <c r="D65" s="624"/>
      <c r="E65" s="232">
        <f>E61</f>
        <v>0</v>
      </c>
      <c r="F65" s="246">
        <f t="shared" ref="F65:T65" si="32">F61</f>
        <v>0</v>
      </c>
      <c r="G65" s="235">
        <f t="shared" si="32"/>
        <v>0</v>
      </c>
      <c r="H65" s="73">
        <f t="shared" si="32"/>
        <v>0</v>
      </c>
      <c r="I65" s="73">
        <f t="shared" si="32"/>
        <v>0</v>
      </c>
      <c r="J65" s="73">
        <f t="shared" si="32"/>
        <v>0</v>
      </c>
      <c r="K65" s="73">
        <f t="shared" si="32"/>
        <v>0</v>
      </c>
      <c r="L65" s="73">
        <f t="shared" si="32"/>
        <v>0</v>
      </c>
      <c r="M65" s="73">
        <f t="shared" si="32"/>
        <v>0</v>
      </c>
      <c r="N65" s="73">
        <f t="shared" si="32"/>
        <v>0</v>
      </c>
      <c r="O65" s="73">
        <f t="shared" si="32"/>
        <v>0</v>
      </c>
      <c r="P65" s="73">
        <f t="shared" si="32"/>
        <v>0</v>
      </c>
      <c r="Q65" s="73">
        <f t="shared" si="32"/>
        <v>0</v>
      </c>
      <c r="R65" s="73">
        <f t="shared" si="32"/>
        <v>0</v>
      </c>
      <c r="S65" s="73">
        <f t="shared" si="32"/>
        <v>0</v>
      </c>
      <c r="T65" s="73">
        <f t="shared" si="32"/>
        <v>0</v>
      </c>
      <c r="U65" s="73">
        <f t="shared" ref="U65:AI65" si="33">U61</f>
        <v>0</v>
      </c>
      <c r="V65" s="73">
        <f t="shared" si="33"/>
        <v>0</v>
      </c>
      <c r="W65" s="73">
        <f t="shared" si="33"/>
        <v>0</v>
      </c>
      <c r="X65" s="73">
        <f t="shared" si="33"/>
        <v>0</v>
      </c>
      <c r="Y65" s="73">
        <f t="shared" si="33"/>
        <v>0</v>
      </c>
      <c r="Z65" s="73">
        <f t="shared" si="33"/>
        <v>0</v>
      </c>
      <c r="AA65" s="73">
        <f t="shared" si="33"/>
        <v>0</v>
      </c>
      <c r="AB65" s="73">
        <f t="shared" si="33"/>
        <v>0</v>
      </c>
      <c r="AC65" s="73">
        <f t="shared" si="33"/>
        <v>0</v>
      </c>
      <c r="AD65" s="73">
        <f t="shared" si="33"/>
        <v>0</v>
      </c>
      <c r="AE65" s="73">
        <f t="shared" si="33"/>
        <v>0</v>
      </c>
      <c r="AF65" s="73">
        <f t="shared" si="33"/>
        <v>0</v>
      </c>
      <c r="AG65" s="73">
        <f t="shared" si="33"/>
        <v>0</v>
      </c>
      <c r="AH65" s="73">
        <f t="shared" si="33"/>
        <v>0</v>
      </c>
      <c r="AI65" s="73">
        <f t="shared" si="33"/>
        <v>0</v>
      </c>
      <c r="AJ65" s="227">
        <f>SUM(E65:AI65)</f>
        <v>0</v>
      </c>
    </row>
    <row r="66" spans="1:37" ht="24" customHeight="1" thickTop="1" x14ac:dyDescent="0.2">
      <c r="A66" s="631" t="s">
        <v>71</v>
      </c>
      <c r="B66" s="595"/>
      <c r="C66" s="595"/>
      <c r="D66" s="595"/>
      <c r="E66" s="240">
        <f t="shared" ref="E66" si="34">E63+E64+E65</f>
        <v>0</v>
      </c>
      <c r="F66" s="254">
        <f>F63+F64+F65</f>
        <v>0</v>
      </c>
      <c r="G66" s="243">
        <f t="shared" ref="G66:T66" si="35">G63+G64+G65</f>
        <v>0</v>
      </c>
      <c r="H66" s="165">
        <f t="shared" si="35"/>
        <v>0</v>
      </c>
      <c r="I66" s="165">
        <f t="shared" si="35"/>
        <v>0</v>
      </c>
      <c r="J66" s="165">
        <f t="shared" si="35"/>
        <v>0</v>
      </c>
      <c r="K66" s="165">
        <f t="shared" si="35"/>
        <v>0</v>
      </c>
      <c r="L66" s="165">
        <f t="shared" si="35"/>
        <v>0</v>
      </c>
      <c r="M66" s="165">
        <f t="shared" si="35"/>
        <v>0</v>
      </c>
      <c r="N66" s="165">
        <f t="shared" si="35"/>
        <v>0</v>
      </c>
      <c r="O66" s="165">
        <f t="shared" si="35"/>
        <v>0</v>
      </c>
      <c r="P66" s="165">
        <f t="shared" si="35"/>
        <v>0</v>
      </c>
      <c r="Q66" s="165">
        <f t="shared" si="35"/>
        <v>0</v>
      </c>
      <c r="R66" s="165">
        <f t="shared" si="35"/>
        <v>0</v>
      </c>
      <c r="S66" s="165">
        <f t="shared" si="35"/>
        <v>0</v>
      </c>
      <c r="T66" s="165">
        <f t="shared" si="35"/>
        <v>0</v>
      </c>
      <c r="U66" s="165">
        <f t="shared" ref="U66:AI66" si="36">U63+U64+U65</f>
        <v>0</v>
      </c>
      <c r="V66" s="165">
        <f t="shared" si="36"/>
        <v>0</v>
      </c>
      <c r="W66" s="165">
        <f t="shared" si="36"/>
        <v>0</v>
      </c>
      <c r="X66" s="165">
        <f t="shared" si="36"/>
        <v>0</v>
      </c>
      <c r="Y66" s="165">
        <f t="shared" si="36"/>
        <v>0</v>
      </c>
      <c r="Z66" s="165">
        <f t="shared" si="36"/>
        <v>0</v>
      </c>
      <c r="AA66" s="165">
        <f t="shared" si="36"/>
        <v>0</v>
      </c>
      <c r="AB66" s="165">
        <f t="shared" si="36"/>
        <v>0</v>
      </c>
      <c r="AC66" s="165">
        <f t="shared" si="36"/>
        <v>0</v>
      </c>
      <c r="AD66" s="165">
        <f t="shared" si="36"/>
        <v>0</v>
      </c>
      <c r="AE66" s="165">
        <f t="shared" si="36"/>
        <v>0</v>
      </c>
      <c r="AF66" s="165">
        <f t="shared" si="36"/>
        <v>0</v>
      </c>
      <c r="AG66" s="165">
        <f t="shared" si="36"/>
        <v>0</v>
      </c>
      <c r="AH66" s="165">
        <f t="shared" si="36"/>
        <v>0</v>
      </c>
      <c r="AI66" s="165">
        <f t="shared" si="36"/>
        <v>0</v>
      </c>
      <c r="AJ66" s="226">
        <f>SUM(E66:AI66)</f>
        <v>0</v>
      </c>
    </row>
    <row r="67" spans="1:37" ht="21.75" customHeight="1" thickBot="1" x14ac:dyDescent="0.25">
      <c r="A67" s="632" t="s">
        <v>79</v>
      </c>
      <c r="B67" s="633"/>
      <c r="C67" s="633"/>
      <c r="D67" s="633"/>
      <c r="E67" s="241">
        <f>I.Pressupostos!L37*E66</f>
        <v>0</v>
      </c>
      <c r="F67" s="241">
        <f>I.Pressupostos!M37*F66</f>
        <v>0</v>
      </c>
      <c r="G67" s="241">
        <f>I.Pressupostos!N37*G66</f>
        <v>0</v>
      </c>
      <c r="H67" s="241">
        <f>I.Pressupostos!O37*H66</f>
        <v>0</v>
      </c>
      <c r="I67" s="241">
        <f>I.Pressupostos!P37*I66</f>
        <v>0</v>
      </c>
      <c r="J67" s="241">
        <f>I.Pressupostos!Q37*J66</f>
        <v>0</v>
      </c>
      <c r="K67" s="241">
        <f>I.Pressupostos!R37*K66</f>
        <v>0</v>
      </c>
      <c r="L67" s="241">
        <f>I.Pressupostos!S37*L66</f>
        <v>0</v>
      </c>
      <c r="M67" s="241">
        <f>I.Pressupostos!T37*M66</f>
        <v>0</v>
      </c>
      <c r="N67" s="241">
        <f>I.Pressupostos!U37*N66</f>
        <v>0</v>
      </c>
      <c r="O67" s="241">
        <f>I.Pressupostos!V37*O66</f>
        <v>0</v>
      </c>
      <c r="P67" s="241">
        <f>I.Pressupostos!W37*P66</f>
        <v>0</v>
      </c>
      <c r="Q67" s="241">
        <f>I.Pressupostos!X37*Q66</f>
        <v>0</v>
      </c>
      <c r="R67" s="241">
        <f>I.Pressupostos!Y37*R66</f>
        <v>0</v>
      </c>
      <c r="S67" s="241">
        <f>I.Pressupostos!Z37*S66</f>
        <v>0</v>
      </c>
      <c r="T67" s="241">
        <f>I.Pressupostos!AA37*T66</f>
        <v>0</v>
      </c>
      <c r="U67" s="241">
        <f>I.Pressupostos!AB37*U66</f>
        <v>0</v>
      </c>
      <c r="V67" s="241">
        <f>I.Pressupostos!AC37*V66</f>
        <v>0</v>
      </c>
      <c r="W67" s="241">
        <f>I.Pressupostos!AD37*W66</f>
        <v>0</v>
      </c>
      <c r="X67" s="241">
        <f>I.Pressupostos!AE37*X66</f>
        <v>0</v>
      </c>
      <c r="Y67" s="241">
        <f>I.Pressupostos!AF37*Y66</f>
        <v>0</v>
      </c>
      <c r="Z67" s="241">
        <f>I.Pressupostos!AG37*Z66</f>
        <v>0</v>
      </c>
      <c r="AA67" s="241">
        <f>I.Pressupostos!AH37*AA66</f>
        <v>0</v>
      </c>
      <c r="AB67" s="241">
        <f>I.Pressupostos!AI37*AB66</f>
        <v>0</v>
      </c>
      <c r="AC67" s="241">
        <f>I.Pressupostos!AJ37*AC66</f>
        <v>0</v>
      </c>
      <c r="AD67" s="241">
        <f>I.Pressupostos!AK37*AD66</f>
        <v>0</v>
      </c>
      <c r="AE67" s="241">
        <f>I.Pressupostos!AL37*AE66</f>
        <v>0</v>
      </c>
      <c r="AF67" s="241">
        <f>I.Pressupostos!AM37*AF66</f>
        <v>0</v>
      </c>
      <c r="AG67" s="241">
        <f>I.Pressupostos!AN37*AG66</f>
        <v>0</v>
      </c>
      <c r="AH67" s="241">
        <f>I.Pressupostos!AO37*AH66</f>
        <v>0</v>
      </c>
      <c r="AI67" s="241">
        <f>I.Pressupostos!AP37*AI66</f>
        <v>0</v>
      </c>
      <c r="AJ67" s="241">
        <f>I.Pressupostos!AQ37*AJ66</f>
        <v>0</v>
      </c>
    </row>
    <row r="68" spans="1:37" s="20" customFormat="1" ht="12.75" customHeight="1" x14ac:dyDescent="0.2">
      <c r="AI68" s="361"/>
      <c r="AK68" s="22"/>
    </row>
    <row r="69" spans="1:37" x14ac:dyDescent="0.2">
      <c r="A69" s="630"/>
      <c r="B69" s="630"/>
      <c r="C69" s="630"/>
      <c r="D69" s="630"/>
      <c r="E69" s="630"/>
      <c r="F69" s="630"/>
      <c r="G69" s="630"/>
      <c r="H69" s="630"/>
      <c r="I69" s="630"/>
      <c r="J69" s="630"/>
      <c r="K69" s="630"/>
      <c r="L69" s="630"/>
      <c r="M69" s="630"/>
      <c r="N69" s="630"/>
      <c r="O69" s="630"/>
      <c r="P69" s="630"/>
      <c r="Q69" s="630"/>
      <c r="R69" s="630"/>
      <c r="S69" s="630"/>
      <c r="T69" s="630"/>
      <c r="U69" s="630"/>
      <c r="V69" s="630"/>
      <c r="W69" s="630"/>
      <c r="X69" s="630"/>
      <c r="Y69" s="630"/>
      <c r="Z69" s="630"/>
      <c r="AA69" s="630"/>
      <c r="AB69" s="630"/>
      <c r="AC69" s="630"/>
      <c r="AD69" s="630"/>
      <c r="AE69" s="630"/>
      <c r="AF69" s="630"/>
      <c r="AG69" s="630"/>
      <c r="AH69" s="630"/>
      <c r="AI69" s="630"/>
      <c r="AJ69" s="630"/>
    </row>
    <row r="70" spans="1:37" s="9" customFormat="1" ht="16.5" hidden="1" customHeight="1" x14ac:dyDescent="0.2">
      <c r="A70" s="625" t="str">
        <f>A14</f>
        <v>Ano</v>
      </c>
      <c r="B70" s="625"/>
      <c r="C70" s="625"/>
      <c r="D70" s="626"/>
      <c r="E70" s="55">
        <f t="shared" ref="E70:T70" si="37">E14</f>
        <v>2024</v>
      </c>
      <c r="F70" s="55">
        <f t="shared" si="37"/>
        <v>2025</v>
      </c>
      <c r="G70" s="55">
        <f t="shared" si="37"/>
        <v>2026</v>
      </c>
      <c r="H70" s="55">
        <f t="shared" si="37"/>
        <v>2027</v>
      </c>
      <c r="I70" s="55">
        <f t="shared" si="37"/>
        <v>2028</v>
      </c>
      <c r="J70" s="55">
        <f t="shared" si="37"/>
        <v>2029</v>
      </c>
      <c r="K70" s="55">
        <f t="shared" si="37"/>
        <v>2030</v>
      </c>
      <c r="L70" s="55">
        <f t="shared" si="37"/>
        <v>2031</v>
      </c>
      <c r="M70" s="55">
        <f t="shared" si="37"/>
        <v>2032</v>
      </c>
      <c r="N70" s="55">
        <f t="shared" si="37"/>
        <v>2033</v>
      </c>
      <c r="O70" s="55">
        <f t="shared" si="37"/>
        <v>2034</v>
      </c>
      <c r="P70" s="55">
        <f t="shared" si="37"/>
        <v>2035</v>
      </c>
      <c r="Q70" s="55">
        <f t="shared" si="37"/>
        <v>2036</v>
      </c>
      <c r="R70" s="55">
        <f t="shared" si="37"/>
        <v>2037</v>
      </c>
      <c r="S70" s="55">
        <f t="shared" si="37"/>
        <v>2038</v>
      </c>
      <c r="T70" s="55">
        <f t="shared" si="37"/>
        <v>2039</v>
      </c>
      <c r="U70" s="224"/>
      <c r="V70" s="224"/>
      <c r="W70" s="224"/>
      <c r="X70" s="224"/>
      <c r="Y70" s="224"/>
      <c r="Z70" s="224"/>
      <c r="AA70" s="224"/>
      <c r="AB70" s="224"/>
      <c r="AC70" s="224"/>
      <c r="AD70" s="224"/>
      <c r="AE70" s="224"/>
      <c r="AF70" s="224"/>
      <c r="AG70" s="224"/>
      <c r="AH70" s="224"/>
      <c r="AI70" s="224"/>
      <c r="AJ70" s="2"/>
    </row>
    <row r="78" spans="1:37" x14ac:dyDescent="0.25">
      <c r="A78" s="2"/>
      <c r="B78" s="23"/>
      <c r="G78" s="1"/>
      <c r="AK78" s="1"/>
    </row>
    <row r="79" spans="1:37" x14ac:dyDescent="0.25">
      <c r="A79" s="2"/>
      <c r="B79" s="23"/>
      <c r="G79" s="1"/>
      <c r="AK79" s="1"/>
    </row>
    <row r="80" spans="1:37" x14ac:dyDescent="0.25">
      <c r="A80" s="2"/>
      <c r="B80" s="23"/>
      <c r="G80" s="1"/>
      <c r="AK80" s="1"/>
    </row>
    <row r="81" spans="1:37" x14ac:dyDescent="0.25">
      <c r="A81" s="2"/>
      <c r="B81" s="23"/>
      <c r="G81" s="1"/>
      <c r="AK81" s="1"/>
    </row>
  </sheetData>
  <sheetProtection formatCells="0" formatColumns="0" formatRows="0" insertColumns="0" insertRows="0" deleteColumns="0" deleteRows="0"/>
  <mergeCells count="59">
    <mergeCell ref="A70:D70"/>
    <mergeCell ref="G4:M4"/>
    <mergeCell ref="A7:B7"/>
    <mergeCell ref="A8:B8"/>
    <mergeCell ref="A39:T39"/>
    <mergeCell ref="A69:AJ69"/>
    <mergeCell ref="B28:D28"/>
    <mergeCell ref="B63:D63"/>
    <mergeCell ref="B64:D64"/>
    <mergeCell ref="B65:D65"/>
    <mergeCell ref="A66:D66"/>
    <mergeCell ref="A67:D67"/>
    <mergeCell ref="A62:AJ62"/>
    <mergeCell ref="B61:D61"/>
    <mergeCell ref="A58:AJ58"/>
    <mergeCell ref="B59:D59"/>
    <mergeCell ref="B60:D60"/>
    <mergeCell ref="A54:D54"/>
    <mergeCell ref="A55:AJ55"/>
    <mergeCell ref="A57:AJ57"/>
    <mergeCell ref="B53:D53"/>
    <mergeCell ref="B47:D47"/>
    <mergeCell ref="B48:D48"/>
    <mergeCell ref="B49:D49"/>
    <mergeCell ref="B51:D51"/>
    <mergeCell ref="B52:D52"/>
    <mergeCell ref="A50:AJ50"/>
    <mergeCell ref="B42:D42"/>
    <mergeCell ref="B43:D43"/>
    <mergeCell ref="B44:D44"/>
    <mergeCell ref="B45:D45"/>
    <mergeCell ref="B46:D46"/>
    <mergeCell ref="B41:D41"/>
    <mergeCell ref="B30:D30"/>
    <mergeCell ref="B31:D31"/>
    <mergeCell ref="B32:D32"/>
    <mergeCell ref="A33:D33"/>
    <mergeCell ref="A34:AJ34"/>
    <mergeCell ref="A37:AJ37"/>
    <mergeCell ref="B40:D40"/>
    <mergeCell ref="A29:AJ29"/>
    <mergeCell ref="B19:D19"/>
    <mergeCell ref="B20:D20"/>
    <mergeCell ref="B21:D21"/>
    <mergeCell ref="B22:D22"/>
    <mergeCell ref="B23:D23"/>
    <mergeCell ref="B24:D24"/>
    <mergeCell ref="B25:D25"/>
    <mergeCell ref="B26:D26"/>
    <mergeCell ref="B27:D27"/>
    <mergeCell ref="A18:T18"/>
    <mergeCell ref="B2:AJ2"/>
    <mergeCell ref="B3:AJ3"/>
    <mergeCell ref="AL12:AM12"/>
    <mergeCell ref="A14:D14"/>
    <mergeCell ref="A16:AJ16"/>
    <mergeCell ref="A11:E11"/>
    <mergeCell ref="A9:B9"/>
    <mergeCell ref="A12:D13"/>
  </mergeCells>
  <printOptions horizontalCentered="1"/>
  <pageMargins left="0.25" right="0.25" top="0.75" bottom="0.75" header="0.3" footer="0.3"/>
  <pageSetup paperSize="9" scale="25" fitToHeight="0" orientation="landscape"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A109E-5631-4E51-9DC6-FC8146233957}">
  <sheetPr>
    <pageSetUpPr fitToPage="1"/>
  </sheetPr>
  <dimension ref="A1:AN81"/>
  <sheetViews>
    <sheetView showGridLines="0" topLeftCell="A35" zoomScale="80" zoomScaleNormal="80" zoomScalePageLayoutView="85" workbookViewId="0">
      <selection activeCell="J81" sqref="J81"/>
    </sheetView>
  </sheetViews>
  <sheetFormatPr defaultRowHeight="15" x14ac:dyDescent="0.25"/>
  <cols>
    <col min="1" max="1" width="5.28515625" style="24" customWidth="1"/>
    <col min="2" max="2" width="16.5703125" style="2" customWidth="1"/>
    <col min="3" max="3" width="13" style="2" customWidth="1"/>
    <col min="4" max="4" width="23.7109375" style="2" customWidth="1"/>
    <col min="5" max="37" width="20.7109375" style="2" customWidth="1"/>
    <col min="38" max="38" width="37.7109375" style="2" customWidth="1"/>
    <col min="39" max="39" width="16.85546875" style="2" customWidth="1"/>
    <col min="40" max="40" width="17.28515625" style="2" customWidth="1"/>
    <col min="41" max="41" width="54.28515625" style="2" customWidth="1"/>
    <col min="42" max="42" width="26.7109375" style="2" customWidth="1"/>
    <col min="43" max="268" width="9.140625" style="2"/>
    <col min="269" max="269" width="5.28515625" style="2" customWidth="1"/>
    <col min="270" max="270" width="11.85546875" style="2" customWidth="1"/>
    <col min="271" max="271" width="13" style="2" customWidth="1"/>
    <col min="272" max="272" width="13.5703125" style="2" customWidth="1"/>
    <col min="273" max="274" width="12.42578125" style="2" bestFit="1" customWidth="1"/>
    <col min="275" max="275" width="13.140625" style="2" bestFit="1" customWidth="1"/>
    <col min="276" max="276" width="12.5703125" style="2" customWidth="1"/>
    <col min="277" max="277" width="15" style="2" customWidth="1"/>
    <col min="278" max="286" width="12.42578125" style="2" bestFit="1" customWidth="1"/>
    <col min="287" max="287" width="12.42578125" style="2" customWidth="1"/>
    <col min="288" max="288" width="12.42578125" style="2" bestFit="1" customWidth="1"/>
    <col min="289" max="289" width="12.42578125" style="2" customWidth="1"/>
    <col min="290" max="290" width="13.85546875" style="2" customWidth="1"/>
    <col min="291" max="291" width="9.42578125" style="2" customWidth="1"/>
    <col min="292" max="292" width="16.28515625" style="2" customWidth="1"/>
    <col min="293" max="293" width="9.140625" style="2"/>
    <col min="294" max="294" width="37.7109375" style="2" customWidth="1"/>
    <col min="295" max="295" width="16.85546875" style="2" customWidth="1"/>
    <col min="296" max="296" width="17.28515625" style="2" customWidth="1"/>
    <col min="297" max="297" width="54.28515625" style="2" customWidth="1"/>
    <col min="298" max="298" width="26.7109375" style="2" customWidth="1"/>
    <col min="299" max="524" width="9.140625" style="2"/>
    <col min="525" max="525" width="5.28515625" style="2" customWidth="1"/>
    <col min="526" max="526" width="11.85546875" style="2" customWidth="1"/>
    <col min="527" max="527" width="13" style="2" customWidth="1"/>
    <col min="528" max="528" width="13.5703125" style="2" customWidth="1"/>
    <col min="529" max="530" width="12.42578125" style="2" bestFit="1" customWidth="1"/>
    <col min="531" max="531" width="13.140625" style="2" bestFit="1" customWidth="1"/>
    <col min="532" max="532" width="12.5703125" style="2" customWidth="1"/>
    <col min="533" max="533" width="15" style="2" customWidth="1"/>
    <col min="534" max="542" width="12.42578125" style="2" bestFit="1" customWidth="1"/>
    <col min="543" max="543" width="12.42578125" style="2" customWidth="1"/>
    <col min="544" max="544" width="12.42578125" style="2" bestFit="1" customWidth="1"/>
    <col min="545" max="545" width="12.42578125" style="2" customWidth="1"/>
    <col min="546" max="546" width="13.85546875" style="2" customWidth="1"/>
    <col min="547" max="547" width="9.42578125" style="2" customWidth="1"/>
    <col min="548" max="548" width="16.28515625" style="2" customWidth="1"/>
    <col min="549" max="549" width="9.140625" style="2"/>
    <col min="550" max="550" width="37.7109375" style="2" customWidth="1"/>
    <col min="551" max="551" width="16.85546875" style="2" customWidth="1"/>
    <col min="552" max="552" width="17.28515625" style="2" customWidth="1"/>
    <col min="553" max="553" width="54.28515625" style="2" customWidth="1"/>
    <col min="554" max="554" width="26.7109375" style="2" customWidth="1"/>
    <col min="555" max="780" width="9.140625" style="2"/>
    <col min="781" max="781" width="5.28515625" style="2" customWidth="1"/>
    <col min="782" max="782" width="11.85546875" style="2" customWidth="1"/>
    <col min="783" max="783" width="13" style="2" customWidth="1"/>
    <col min="784" max="784" width="13.5703125" style="2" customWidth="1"/>
    <col min="785" max="786" width="12.42578125" style="2" bestFit="1" customWidth="1"/>
    <col min="787" max="787" width="13.140625" style="2" bestFit="1" customWidth="1"/>
    <col min="788" max="788" width="12.5703125" style="2" customWidth="1"/>
    <col min="789" max="789" width="15" style="2" customWidth="1"/>
    <col min="790" max="798" width="12.42578125" style="2" bestFit="1" customWidth="1"/>
    <col min="799" max="799" width="12.42578125" style="2" customWidth="1"/>
    <col min="800" max="800" width="12.42578125" style="2" bestFit="1" customWidth="1"/>
    <col min="801" max="801" width="12.42578125" style="2" customWidth="1"/>
    <col min="802" max="802" width="13.85546875" style="2" customWidth="1"/>
    <col min="803" max="803" width="9.42578125" style="2" customWidth="1"/>
    <col min="804" max="804" width="16.28515625" style="2" customWidth="1"/>
    <col min="805" max="805" width="9.140625" style="2"/>
    <col min="806" max="806" width="37.7109375" style="2" customWidth="1"/>
    <col min="807" max="807" width="16.85546875" style="2" customWidth="1"/>
    <col min="808" max="808" width="17.28515625" style="2" customWidth="1"/>
    <col min="809" max="809" width="54.28515625" style="2" customWidth="1"/>
    <col min="810" max="810" width="26.7109375" style="2" customWidth="1"/>
    <col min="811" max="1036" width="9.140625" style="2"/>
    <col min="1037" max="1037" width="5.28515625" style="2" customWidth="1"/>
    <col min="1038" max="1038" width="11.85546875" style="2" customWidth="1"/>
    <col min="1039" max="1039" width="13" style="2" customWidth="1"/>
    <col min="1040" max="1040" width="13.5703125" style="2" customWidth="1"/>
    <col min="1041" max="1042" width="12.42578125" style="2" bestFit="1" customWidth="1"/>
    <col min="1043" max="1043" width="13.140625" style="2" bestFit="1" customWidth="1"/>
    <col min="1044" max="1044" width="12.5703125" style="2" customWidth="1"/>
    <col min="1045" max="1045" width="15" style="2" customWidth="1"/>
    <col min="1046" max="1054" width="12.42578125" style="2" bestFit="1" customWidth="1"/>
    <col min="1055" max="1055" width="12.42578125" style="2" customWidth="1"/>
    <col min="1056" max="1056" width="12.42578125" style="2" bestFit="1" customWidth="1"/>
    <col min="1057" max="1057" width="12.42578125" style="2" customWidth="1"/>
    <col min="1058" max="1058" width="13.85546875" style="2" customWidth="1"/>
    <col min="1059" max="1059" width="9.42578125" style="2" customWidth="1"/>
    <col min="1060" max="1060" width="16.28515625" style="2" customWidth="1"/>
    <col min="1061" max="1061" width="9.140625" style="2"/>
    <col min="1062" max="1062" width="37.7109375" style="2" customWidth="1"/>
    <col min="1063" max="1063" width="16.85546875" style="2" customWidth="1"/>
    <col min="1064" max="1064" width="17.28515625" style="2" customWidth="1"/>
    <col min="1065" max="1065" width="54.28515625" style="2" customWidth="1"/>
    <col min="1066" max="1066" width="26.7109375" style="2" customWidth="1"/>
    <col min="1067" max="1292" width="9.140625" style="2"/>
    <col min="1293" max="1293" width="5.28515625" style="2" customWidth="1"/>
    <col min="1294" max="1294" width="11.85546875" style="2" customWidth="1"/>
    <col min="1295" max="1295" width="13" style="2" customWidth="1"/>
    <col min="1296" max="1296" width="13.5703125" style="2" customWidth="1"/>
    <col min="1297" max="1298" width="12.42578125" style="2" bestFit="1" customWidth="1"/>
    <col min="1299" max="1299" width="13.140625" style="2" bestFit="1" customWidth="1"/>
    <col min="1300" max="1300" width="12.5703125" style="2" customWidth="1"/>
    <col min="1301" max="1301" width="15" style="2" customWidth="1"/>
    <col min="1302" max="1310" width="12.42578125" style="2" bestFit="1" customWidth="1"/>
    <col min="1311" max="1311" width="12.42578125" style="2" customWidth="1"/>
    <col min="1312" max="1312" width="12.42578125" style="2" bestFit="1" customWidth="1"/>
    <col min="1313" max="1313" width="12.42578125" style="2" customWidth="1"/>
    <col min="1314" max="1314" width="13.85546875" style="2" customWidth="1"/>
    <col min="1315" max="1315" width="9.42578125" style="2" customWidth="1"/>
    <col min="1316" max="1316" width="16.28515625" style="2" customWidth="1"/>
    <col min="1317" max="1317" width="9.140625" style="2"/>
    <col min="1318" max="1318" width="37.7109375" style="2" customWidth="1"/>
    <col min="1319" max="1319" width="16.85546875" style="2" customWidth="1"/>
    <col min="1320" max="1320" width="17.28515625" style="2" customWidth="1"/>
    <col min="1321" max="1321" width="54.28515625" style="2" customWidth="1"/>
    <col min="1322" max="1322" width="26.7109375" style="2" customWidth="1"/>
    <col min="1323" max="1548" width="9.140625" style="2"/>
    <col min="1549" max="1549" width="5.28515625" style="2" customWidth="1"/>
    <col min="1550" max="1550" width="11.85546875" style="2" customWidth="1"/>
    <col min="1551" max="1551" width="13" style="2" customWidth="1"/>
    <col min="1552" max="1552" width="13.5703125" style="2" customWidth="1"/>
    <col min="1553" max="1554" width="12.42578125" style="2" bestFit="1" customWidth="1"/>
    <col min="1555" max="1555" width="13.140625" style="2" bestFit="1" customWidth="1"/>
    <col min="1556" max="1556" width="12.5703125" style="2" customWidth="1"/>
    <col min="1557" max="1557" width="15" style="2" customWidth="1"/>
    <col min="1558" max="1566" width="12.42578125" style="2" bestFit="1" customWidth="1"/>
    <col min="1567" max="1567" width="12.42578125" style="2" customWidth="1"/>
    <col min="1568" max="1568" width="12.42578125" style="2" bestFit="1" customWidth="1"/>
    <col min="1569" max="1569" width="12.42578125" style="2" customWidth="1"/>
    <col min="1570" max="1570" width="13.85546875" style="2" customWidth="1"/>
    <col min="1571" max="1571" width="9.42578125" style="2" customWidth="1"/>
    <col min="1572" max="1572" width="16.28515625" style="2" customWidth="1"/>
    <col min="1573" max="1573" width="9.140625" style="2"/>
    <col min="1574" max="1574" width="37.7109375" style="2" customWidth="1"/>
    <col min="1575" max="1575" width="16.85546875" style="2" customWidth="1"/>
    <col min="1576" max="1576" width="17.28515625" style="2" customWidth="1"/>
    <col min="1577" max="1577" width="54.28515625" style="2" customWidth="1"/>
    <col min="1578" max="1578" width="26.7109375" style="2" customWidth="1"/>
    <col min="1579" max="1804" width="9.140625" style="2"/>
    <col min="1805" max="1805" width="5.28515625" style="2" customWidth="1"/>
    <col min="1806" max="1806" width="11.85546875" style="2" customWidth="1"/>
    <col min="1807" max="1807" width="13" style="2" customWidth="1"/>
    <col min="1808" max="1808" width="13.5703125" style="2" customWidth="1"/>
    <col min="1809" max="1810" width="12.42578125" style="2" bestFit="1" customWidth="1"/>
    <col min="1811" max="1811" width="13.140625" style="2" bestFit="1" customWidth="1"/>
    <col min="1812" max="1812" width="12.5703125" style="2" customWidth="1"/>
    <col min="1813" max="1813" width="15" style="2" customWidth="1"/>
    <col min="1814" max="1822" width="12.42578125" style="2" bestFit="1" customWidth="1"/>
    <col min="1823" max="1823" width="12.42578125" style="2" customWidth="1"/>
    <col min="1824" max="1824" width="12.42578125" style="2" bestFit="1" customWidth="1"/>
    <col min="1825" max="1825" width="12.42578125" style="2" customWidth="1"/>
    <col min="1826" max="1826" width="13.85546875" style="2" customWidth="1"/>
    <col min="1827" max="1827" width="9.42578125" style="2" customWidth="1"/>
    <col min="1828" max="1828" width="16.28515625" style="2" customWidth="1"/>
    <col min="1829" max="1829" width="9.140625" style="2"/>
    <col min="1830" max="1830" width="37.7109375" style="2" customWidth="1"/>
    <col min="1831" max="1831" width="16.85546875" style="2" customWidth="1"/>
    <col min="1832" max="1832" width="17.28515625" style="2" customWidth="1"/>
    <col min="1833" max="1833" width="54.28515625" style="2" customWidth="1"/>
    <col min="1834" max="1834" width="26.7109375" style="2" customWidth="1"/>
    <col min="1835" max="2060" width="9.140625" style="2"/>
    <col min="2061" max="2061" width="5.28515625" style="2" customWidth="1"/>
    <col min="2062" max="2062" width="11.85546875" style="2" customWidth="1"/>
    <col min="2063" max="2063" width="13" style="2" customWidth="1"/>
    <col min="2064" max="2064" width="13.5703125" style="2" customWidth="1"/>
    <col min="2065" max="2066" width="12.42578125" style="2" bestFit="1" customWidth="1"/>
    <col min="2067" max="2067" width="13.140625" style="2" bestFit="1" customWidth="1"/>
    <col min="2068" max="2068" width="12.5703125" style="2" customWidth="1"/>
    <col min="2069" max="2069" width="15" style="2" customWidth="1"/>
    <col min="2070" max="2078" width="12.42578125" style="2" bestFit="1" customWidth="1"/>
    <col min="2079" max="2079" width="12.42578125" style="2" customWidth="1"/>
    <col min="2080" max="2080" width="12.42578125" style="2" bestFit="1" customWidth="1"/>
    <col min="2081" max="2081" width="12.42578125" style="2" customWidth="1"/>
    <col min="2082" max="2082" width="13.85546875" style="2" customWidth="1"/>
    <col min="2083" max="2083" width="9.42578125" style="2" customWidth="1"/>
    <col min="2084" max="2084" width="16.28515625" style="2" customWidth="1"/>
    <col min="2085" max="2085" width="9.140625" style="2"/>
    <col min="2086" max="2086" width="37.7109375" style="2" customWidth="1"/>
    <col min="2087" max="2087" width="16.85546875" style="2" customWidth="1"/>
    <col min="2088" max="2088" width="17.28515625" style="2" customWidth="1"/>
    <col min="2089" max="2089" width="54.28515625" style="2" customWidth="1"/>
    <col min="2090" max="2090" width="26.7109375" style="2" customWidth="1"/>
    <col min="2091" max="2316" width="9.140625" style="2"/>
    <col min="2317" max="2317" width="5.28515625" style="2" customWidth="1"/>
    <col min="2318" max="2318" width="11.85546875" style="2" customWidth="1"/>
    <col min="2319" max="2319" width="13" style="2" customWidth="1"/>
    <col min="2320" max="2320" width="13.5703125" style="2" customWidth="1"/>
    <col min="2321" max="2322" width="12.42578125" style="2" bestFit="1" customWidth="1"/>
    <col min="2323" max="2323" width="13.140625" style="2" bestFit="1" customWidth="1"/>
    <col min="2324" max="2324" width="12.5703125" style="2" customWidth="1"/>
    <col min="2325" max="2325" width="15" style="2" customWidth="1"/>
    <col min="2326" max="2334" width="12.42578125" style="2" bestFit="1" customWidth="1"/>
    <col min="2335" max="2335" width="12.42578125" style="2" customWidth="1"/>
    <col min="2336" max="2336" width="12.42578125" style="2" bestFit="1" customWidth="1"/>
    <col min="2337" max="2337" width="12.42578125" style="2" customWidth="1"/>
    <col min="2338" max="2338" width="13.85546875" style="2" customWidth="1"/>
    <col min="2339" max="2339" width="9.42578125" style="2" customWidth="1"/>
    <col min="2340" max="2340" width="16.28515625" style="2" customWidth="1"/>
    <col min="2341" max="2341" width="9.140625" style="2"/>
    <col min="2342" max="2342" width="37.7109375" style="2" customWidth="1"/>
    <col min="2343" max="2343" width="16.85546875" style="2" customWidth="1"/>
    <col min="2344" max="2344" width="17.28515625" style="2" customWidth="1"/>
    <col min="2345" max="2345" width="54.28515625" style="2" customWidth="1"/>
    <col min="2346" max="2346" width="26.7109375" style="2" customWidth="1"/>
    <col min="2347" max="2572" width="9.140625" style="2"/>
    <col min="2573" max="2573" width="5.28515625" style="2" customWidth="1"/>
    <col min="2574" max="2574" width="11.85546875" style="2" customWidth="1"/>
    <col min="2575" max="2575" width="13" style="2" customWidth="1"/>
    <col min="2576" max="2576" width="13.5703125" style="2" customWidth="1"/>
    <col min="2577" max="2578" width="12.42578125" style="2" bestFit="1" customWidth="1"/>
    <col min="2579" max="2579" width="13.140625" style="2" bestFit="1" customWidth="1"/>
    <col min="2580" max="2580" width="12.5703125" style="2" customWidth="1"/>
    <col min="2581" max="2581" width="15" style="2" customWidth="1"/>
    <col min="2582" max="2590" width="12.42578125" style="2" bestFit="1" customWidth="1"/>
    <col min="2591" max="2591" width="12.42578125" style="2" customWidth="1"/>
    <col min="2592" max="2592" width="12.42578125" style="2" bestFit="1" customWidth="1"/>
    <col min="2593" max="2593" width="12.42578125" style="2" customWidth="1"/>
    <col min="2594" max="2594" width="13.85546875" style="2" customWidth="1"/>
    <col min="2595" max="2595" width="9.42578125" style="2" customWidth="1"/>
    <col min="2596" max="2596" width="16.28515625" style="2" customWidth="1"/>
    <col min="2597" max="2597" width="9.140625" style="2"/>
    <col min="2598" max="2598" width="37.7109375" style="2" customWidth="1"/>
    <col min="2599" max="2599" width="16.85546875" style="2" customWidth="1"/>
    <col min="2600" max="2600" width="17.28515625" style="2" customWidth="1"/>
    <col min="2601" max="2601" width="54.28515625" style="2" customWidth="1"/>
    <col min="2602" max="2602" width="26.7109375" style="2" customWidth="1"/>
    <col min="2603" max="2828" width="9.140625" style="2"/>
    <col min="2829" max="2829" width="5.28515625" style="2" customWidth="1"/>
    <col min="2830" max="2830" width="11.85546875" style="2" customWidth="1"/>
    <col min="2831" max="2831" width="13" style="2" customWidth="1"/>
    <col min="2832" max="2832" width="13.5703125" style="2" customWidth="1"/>
    <col min="2833" max="2834" width="12.42578125" style="2" bestFit="1" customWidth="1"/>
    <col min="2835" max="2835" width="13.140625" style="2" bestFit="1" customWidth="1"/>
    <col min="2836" max="2836" width="12.5703125" style="2" customWidth="1"/>
    <col min="2837" max="2837" width="15" style="2" customWidth="1"/>
    <col min="2838" max="2846" width="12.42578125" style="2" bestFit="1" customWidth="1"/>
    <col min="2847" max="2847" width="12.42578125" style="2" customWidth="1"/>
    <col min="2848" max="2848" width="12.42578125" style="2" bestFit="1" customWidth="1"/>
    <col min="2849" max="2849" width="12.42578125" style="2" customWidth="1"/>
    <col min="2850" max="2850" width="13.85546875" style="2" customWidth="1"/>
    <col min="2851" max="2851" width="9.42578125" style="2" customWidth="1"/>
    <col min="2852" max="2852" width="16.28515625" style="2" customWidth="1"/>
    <col min="2853" max="2853" width="9.140625" style="2"/>
    <col min="2854" max="2854" width="37.7109375" style="2" customWidth="1"/>
    <col min="2855" max="2855" width="16.85546875" style="2" customWidth="1"/>
    <col min="2856" max="2856" width="17.28515625" style="2" customWidth="1"/>
    <col min="2857" max="2857" width="54.28515625" style="2" customWidth="1"/>
    <col min="2858" max="2858" width="26.7109375" style="2" customWidth="1"/>
    <col min="2859" max="3084" width="9.140625" style="2"/>
    <col min="3085" max="3085" width="5.28515625" style="2" customWidth="1"/>
    <col min="3086" max="3086" width="11.85546875" style="2" customWidth="1"/>
    <col min="3087" max="3087" width="13" style="2" customWidth="1"/>
    <col min="3088" max="3088" width="13.5703125" style="2" customWidth="1"/>
    <col min="3089" max="3090" width="12.42578125" style="2" bestFit="1" customWidth="1"/>
    <col min="3091" max="3091" width="13.140625" style="2" bestFit="1" customWidth="1"/>
    <col min="3092" max="3092" width="12.5703125" style="2" customWidth="1"/>
    <col min="3093" max="3093" width="15" style="2" customWidth="1"/>
    <col min="3094" max="3102" width="12.42578125" style="2" bestFit="1" customWidth="1"/>
    <col min="3103" max="3103" width="12.42578125" style="2" customWidth="1"/>
    <col min="3104" max="3104" width="12.42578125" style="2" bestFit="1" customWidth="1"/>
    <col min="3105" max="3105" width="12.42578125" style="2" customWidth="1"/>
    <col min="3106" max="3106" width="13.85546875" style="2" customWidth="1"/>
    <col min="3107" max="3107" width="9.42578125" style="2" customWidth="1"/>
    <col min="3108" max="3108" width="16.28515625" style="2" customWidth="1"/>
    <col min="3109" max="3109" width="9.140625" style="2"/>
    <col min="3110" max="3110" width="37.7109375" style="2" customWidth="1"/>
    <col min="3111" max="3111" width="16.85546875" style="2" customWidth="1"/>
    <col min="3112" max="3112" width="17.28515625" style="2" customWidth="1"/>
    <col min="3113" max="3113" width="54.28515625" style="2" customWidth="1"/>
    <col min="3114" max="3114" width="26.7109375" style="2" customWidth="1"/>
    <col min="3115" max="3340" width="9.140625" style="2"/>
    <col min="3341" max="3341" width="5.28515625" style="2" customWidth="1"/>
    <col min="3342" max="3342" width="11.85546875" style="2" customWidth="1"/>
    <col min="3343" max="3343" width="13" style="2" customWidth="1"/>
    <col min="3344" max="3344" width="13.5703125" style="2" customWidth="1"/>
    <col min="3345" max="3346" width="12.42578125" style="2" bestFit="1" customWidth="1"/>
    <col min="3347" max="3347" width="13.140625" style="2" bestFit="1" customWidth="1"/>
    <col min="3348" max="3348" width="12.5703125" style="2" customWidth="1"/>
    <col min="3349" max="3349" width="15" style="2" customWidth="1"/>
    <col min="3350" max="3358" width="12.42578125" style="2" bestFit="1" customWidth="1"/>
    <col min="3359" max="3359" width="12.42578125" style="2" customWidth="1"/>
    <col min="3360" max="3360" width="12.42578125" style="2" bestFit="1" customWidth="1"/>
    <col min="3361" max="3361" width="12.42578125" style="2" customWidth="1"/>
    <col min="3362" max="3362" width="13.85546875" style="2" customWidth="1"/>
    <col min="3363" max="3363" width="9.42578125" style="2" customWidth="1"/>
    <col min="3364" max="3364" width="16.28515625" style="2" customWidth="1"/>
    <col min="3365" max="3365" width="9.140625" style="2"/>
    <col min="3366" max="3366" width="37.7109375" style="2" customWidth="1"/>
    <col min="3367" max="3367" width="16.85546875" style="2" customWidth="1"/>
    <col min="3368" max="3368" width="17.28515625" style="2" customWidth="1"/>
    <col min="3369" max="3369" width="54.28515625" style="2" customWidth="1"/>
    <col min="3370" max="3370" width="26.7109375" style="2" customWidth="1"/>
    <col min="3371" max="3596" width="9.140625" style="2"/>
    <col min="3597" max="3597" width="5.28515625" style="2" customWidth="1"/>
    <col min="3598" max="3598" width="11.85546875" style="2" customWidth="1"/>
    <col min="3599" max="3599" width="13" style="2" customWidth="1"/>
    <col min="3600" max="3600" width="13.5703125" style="2" customWidth="1"/>
    <col min="3601" max="3602" width="12.42578125" style="2" bestFit="1" customWidth="1"/>
    <col min="3603" max="3603" width="13.140625" style="2" bestFit="1" customWidth="1"/>
    <col min="3604" max="3604" width="12.5703125" style="2" customWidth="1"/>
    <col min="3605" max="3605" width="15" style="2" customWidth="1"/>
    <col min="3606" max="3614" width="12.42578125" style="2" bestFit="1" customWidth="1"/>
    <col min="3615" max="3615" width="12.42578125" style="2" customWidth="1"/>
    <col min="3616" max="3616" width="12.42578125" style="2" bestFit="1" customWidth="1"/>
    <col min="3617" max="3617" width="12.42578125" style="2" customWidth="1"/>
    <col min="3618" max="3618" width="13.85546875" style="2" customWidth="1"/>
    <col min="3619" max="3619" width="9.42578125" style="2" customWidth="1"/>
    <col min="3620" max="3620" width="16.28515625" style="2" customWidth="1"/>
    <col min="3621" max="3621" width="9.140625" style="2"/>
    <col min="3622" max="3622" width="37.7109375" style="2" customWidth="1"/>
    <col min="3623" max="3623" width="16.85546875" style="2" customWidth="1"/>
    <col min="3624" max="3624" width="17.28515625" style="2" customWidth="1"/>
    <col min="3625" max="3625" width="54.28515625" style="2" customWidth="1"/>
    <col min="3626" max="3626" width="26.7109375" style="2" customWidth="1"/>
    <col min="3627" max="3852" width="9.140625" style="2"/>
    <col min="3853" max="3853" width="5.28515625" style="2" customWidth="1"/>
    <col min="3854" max="3854" width="11.85546875" style="2" customWidth="1"/>
    <col min="3855" max="3855" width="13" style="2" customWidth="1"/>
    <col min="3856" max="3856" width="13.5703125" style="2" customWidth="1"/>
    <col min="3857" max="3858" width="12.42578125" style="2" bestFit="1" customWidth="1"/>
    <col min="3859" max="3859" width="13.140625" style="2" bestFit="1" customWidth="1"/>
    <col min="3860" max="3860" width="12.5703125" style="2" customWidth="1"/>
    <col min="3861" max="3861" width="15" style="2" customWidth="1"/>
    <col min="3862" max="3870" width="12.42578125" style="2" bestFit="1" customWidth="1"/>
    <col min="3871" max="3871" width="12.42578125" style="2" customWidth="1"/>
    <col min="3872" max="3872" width="12.42578125" style="2" bestFit="1" customWidth="1"/>
    <col min="3873" max="3873" width="12.42578125" style="2" customWidth="1"/>
    <col min="3874" max="3874" width="13.85546875" style="2" customWidth="1"/>
    <col min="3875" max="3875" width="9.42578125" style="2" customWidth="1"/>
    <col min="3876" max="3876" width="16.28515625" style="2" customWidth="1"/>
    <col min="3877" max="3877" width="9.140625" style="2"/>
    <col min="3878" max="3878" width="37.7109375" style="2" customWidth="1"/>
    <col min="3879" max="3879" width="16.85546875" style="2" customWidth="1"/>
    <col min="3880" max="3880" width="17.28515625" style="2" customWidth="1"/>
    <col min="3881" max="3881" width="54.28515625" style="2" customWidth="1"/>
    <col min="3882" max="3882" width="26.7109375" style="2" customWidth="1"/>
    <col min="3883" max="4108" width="9.140625" style="2"/>
    <col min="4109" max="4109" width="5.28515625" style="2" customWidth="1"/>
    <col min="4110" max="4110" width="11.85546875" style="2" customWidth="1"/>
    <col min="4111" max="4111" width="13" style="2" customWidth="1"/>
    <col min="4112" max="4112" width="13.5703125" style="2" customWidth="1"/>
    <col min="4113" max="4114" width="12.42578125" style="2" bestFit="1" customWidth="1"/>
    <col min="4115" max="4115" width="13.140625" style="2" bestFit="1" customWidth="1"/>
    <col min="4116" max="4116" width="12.5703125" style="2" customWidth="1"/>
    <col min="4117" max="4117" width="15" style="2" customWidth="1"/>
    <col min="4118" max="4126" width="12.42578125" style="2" bestFit="1" customWidth="1"/>
    <col min="4127" max="4127" width="12.42578125" style="2" customWidth="1"/>
    <col min="4128" max="4128" width="12.42578125" style="2" bestFit="1" customWidth="1"/>
    <col min="4129" max="4129" width="12.42578125" style="2" customWidth="1"/>
    <col min="4130" max="4130" width="13.85546875" style="2" customWidth="1"/>
    <col min="4131" max="4131" width="9.42578125" style="2" customWidth="1"/>
    <col min="4132" max="4132" width="16.28515625" style="2" customWidth="1"/>
    <col min="4133" max="4133" width="9.140625" style="2"/>
    <col min="4134" max="4134" width="37.7109375" style="2" customWidth="1"/>
    <col min="4135" max="4135" width="16.85546875" style="2" customWidth="1"/>
    <col min="4136" max="4136" width="17.28515625" style="2" customWidth="1"/>
    <col min="4137" max="4137" width="54.28515625" style="2" customWidth="1"/>
    <col min="4138" max="4138" width="26.7109375" style="2" customWidth="1"/>
    <col min="4139" max="4364" width="9.140625" style="2"/>
    <col min="4365" max="4365" width="5.28515625" style="2" customWidth="1"/>
    <col min="4366" max="4366" width="11.85546875" style="2" customWidth="1"/>
    <col min="4367" max="4367" width="13" style="2" customWidth="1"/>
    <col min="4368" max="4368" width="13.5703125" style="2" customWidth="1"/>
    <col min="4369" max="4370" width="12.42578125" style="2" bestFit="1" customWidth="1"/>
    <col min="4371" max="4371" width="13.140625" style="2" bestFit="1" customWidth="1"/>
    <col min="4372" max="4372" width="12.5703125" style="2" customWidth="1"/>
    <col min="4373" max="4373" width="15" style="2" customWidth="1"/>
    <col min="4374" max="4382" width="12.42578125" style="2" bestFit="1" customWidth="1"/>
    <col min="4383" max="4383" width="12.42578125" style="2" customWidth="1"/>
    <col min="4384" max="4384" width="12.42578125" style="2" bestFit="1" customWidth="1"/>
    <col min="4385" max="4385" width="12.42578125" style="2" customWidth="1"/>
    <col min="4386" max="4386" width="13.85546875" style="2" customWidth="1"/>
    <col min="4387" max="4387" width="9.42578125" style="2" customWidth="1"/>
    <col min="4388" max="4388" width="16.28515625" style="2" customWidth="1"/>
    <col min="4389" max="4389" width="9.140625" style="2"/>
    <col min="4390" max="4390" width="37.7109375" style="2" customWidth="1"/>
    <col min="4391" max="4391" width="16.85546875" style="2" customWidth="1"/>
    <col min="4392" max="4392" width="17.28515625" style="2" customWidth="1"/>
    <col min="4393" max="4393" width="54.28515625" style="2" customWidth="1"/>
    <col min="4394" max="4394" width="26.7109375" style="2" customWidth="1"/>
    <col min="4395" max="4620" width="9.140625" style="2"/>
    <col min="4621" max="4621" width="5.28515625" style="2" customWidth="1"/>
    <col min="4622" max="4622" width="11.85546875" style="2" customWidth="1"/>
    <col min="4623" max="4623" width="13" style="2" customWidth="1"/>
    <col min="4624" max="4624" width="13.5703125" style="2" customWidth="1"/>
    <col min="4625" max="4626" width="12.42578125" style="2" bestFit="1" customWidth="1"/>
    <col min="4627" max="4627" width="13.140625" style="2" bestFit="1" customWidth="1"/>
    <col min="4628" max="4628" width="12.5703125" style="2" customWidth="1"/>
    <col min="4629" max="4629" width="15" style="2" customWidth="1"/>
    <col min="4630" max="4638" width="12.42578125" style="2" bestFit="1" customWidth="1"/>
    <col min="4639" max="4639" width="12.42578125" style="2" customWidth="1"/>
    <col min="4640" max="4640" width="12.42578125" style="2" bestFit="1" customWidth="1"/>
    <col min="4641" max="4641" width="12.42578125" style="2" customWidth="1"/>
    <col min="4642" max="4642" width="13.85546875" style="2" customWidth="1"/>
    <col min="4643" max="4643" width="9.42578125" style="2" customWidth="1"/>
    <col min="4644" max="4644" width="16.28515625" style="2" customWidth="1"/>
    <col min="4645" max="4645" width="9.140625" style="2"/>
    <col min="4646" max="4646" width="37.7109375" style="2" customWidth="1"/>
    <col min="4647" max="4647" width="16.85546875" style="2" customWidth="1"/>
    <col min="4648" max="4648" width="17.28515625" style="2" customWidth="1"/>
    <col min="4649" max="4649" width="54.28515625" style="2" customWidth="1"/>
    <col min="4650" max="4650" width="26.7109375" style="2" customWidth="1"/>
    <col min="4651" max="4876" width="9.140625" style="2"/>
    <col min="4877" max="4877" width="5.28515625" style="2" customWidth="1"/>
    <col min="4878" max="4878" width="11.85546875" style="2" customWidth="1"/>
    <col min="4879" max="4879" width="13" style="2" customWidth="1"/>
    <col min="4880" max="4880" width="13.5703125" style="2" customWidth="1"/>
    <col min="4881" max="4882" width="12.42578125" style="2" bestFit="1" customWidth="1"/>
    <col min="4883" max="4883" width="13.140625" style="2" bestFit="1" customWidth="1"/>
    <col min="4884" max="4884" width="12.5703125" style="2" customWidth="1"/>
    <col min="4885" max="4885" width="15" style="2" customWidth="1"/>
    <col min="4886" max="4894" width="12.42578125" style="2" bestFit="1" customWidth="1"/>
    <col min="4895" max="4895" width="12.42578125" style="2" customWidth="1"/>
    <col min="4896" max="4896" width="12.42578125" style="2" bestFit="1" customWidth="1"/>
    <col min="4897" max="4897" width="12.42578125" style="2" customWidth="1"/>
    <col min="4898" max="4898" width="13.85546875" style="2" customWidth="1"/>
    <col min="4899" max="4899" width="9.42578125" style="2" customWidth="1"/>
    <col min="4900" max="4900" width="16.28515625" style="2" customWidth="1"/>
    <col min="4901" max="4901" width="9.140625" style="2"/>
    <col min="4902" max="4902" width="37.7109375" style="2" customWidth="1"/>
    <col min="4903" max="4903" width="16.85546875" style="2" customWidth="1"/>
    <col min="4904" max="4904" width="17.28515625" style="2" customWidth="1"/>
    <col min="4905" max="4905" width="54.28515625" style="2" customWidth="1"/>
    <col min="4906" max="4906" width="26.7109375" style="2" customWidth="1"/>
    <col min="4907" max="5132" width="9.140625" style="2"/>
    <col min="5133" max="5133" width="5.28515625" style="2" customWidth="1"/>
    <col min="5134" max="5134" width="11.85546875" style="2" customWidth="1"/>
    <col min="5135" max="5135" width="13" style="2" customWidth="1"/>
    <col min="5136" max="5136" width="13.5703125" style="2" customWidth="1"/>
    <col min="5137" max="5138" width="12.42578125" style="2" bestFit="1" customWidth="1"/>
    <col min="5139" max="5139" width="13.140625" style="2" bestFit="1" customWidth="1"/>
    <col min="5140" max="5140" width="12.5703125" style="2" customWidth="1"/>
    <col min="5141" max="5141" width="15" style="2" customWidth="1"/>
    <col min="5142" max="5150" width="12.42578125" style="2" bestFit="1" customWidth="1"/>
    <col min="5151" max="5151" width="12.42578125" style="2" customWidth="1"/>
    <col min="5152" max="5152" width="12.42578125" style="2" bestFit="1" customWidth="1"/>
    <col min="5153" max="5153" width="12.42578125" style="2" customWidth="1"/>
    <col min="5154" max="5154" width="13.85546875" style="2" customWidth="1"/>
    <col min="5155" max="5155" width="9.42578125" style="2" customWidth="1"/>
    <col min="5156" max="5156" width="16.28515625" style="2" customWidth="1"/>
    <col min="5157" max="5157" width="9.140625" style="2"/>
    <col min="5158" max="5158" width="37.7109375" style="2" customWidth="1"/>
    <col min="5159" max="5159" width="16.85546875" style="2" customWidth="1"/>
    <col min="5160" max="5160" width="17.28515625" style="2" customWidth="1"/>
    <col min="5161" max="5161" width="54.28515625" style="2" customWidth="1"/>
    <col min="5162" max="5162" width="26.7109375" style="2" customWidth="1"/>
    <col min="5163" max="5388" width="9.140625" style="2"/>
    <col min="5389" max="5389" width="5.28515625" style="2" customWidth="1"/>
    <col min="5390" max="5390" width="11.85546875" style="2" customWidth="1"/>
    <col min="5391" max="5391" width="13" style="2" customWidth="1"/>
    <col min="5392" max="5392" width="13.5703125" style="2" customWidth="1"/>
    <col min="5393" max="5394" width="12.42578125" style="2" bestFit="1" customWidth="1"/>
    <col min="5395" max="5395" width="13.140625" style="2" bestFit="1" customWidth="1"/>
    <col min="5396" max="5396" width="12.5703125" style="2" customWidth="1"/>
    <col min="5397" max="5397" width="15" style="2" customWidth="1"/>
    <col min="5398" max="5406" width="12.42578125" style="2" bestFit="1" customWidth="1"/>
    <col min="5407" max="5407" width="12.42578125" style="2" customWidth="1"/>
    <col min="5408" max="5408" width="12.42578125" style="2" bestFit="1" customWidth="1"/>
    <col min="5409" max="5409" width="12.42578125" style="2" customWidth="1"/>
    <col min="5410" max="5410" width="13.85546875" style="2" customWidth="1"/>
    <col min="5411" max="5411" width="9.42578125" style="2" customWidth="1"/>
    <col min="5412" max="5412" width="16.28515625" style="2" customWidth="1"/>
    <col min="5413" max="5413" width="9.140625" style="2"/>
    <col min="5414" max="5414" width="37.7109375" style="2" customWidth="1"/>
    <col min="5415" max="5415" width="16.85546875" style="2" customWidth="1"/>
    <col min="5416" max="5416" width="17.28515625" style="2" customWidth="1"/>
    <col min="5417" max="5417" width="54.28515625" style="2" customWidth="1"/>
    <col min="5418" max="5418" width="26.7109375" style="2" customWidth="1"/>
    <col min="5419" max="5644" width="9.140625" style="2"/>
    <col min="5645" max="5645" width="5.28515625" style="2" customWidth="1"/>
    <col min="5646" max="5646" width="11.85546875" style="2" customWidth="1"/>
    <col min="5647" max="5647" width="13" style="2" customWidth="1"/>
    <col min="5648" max="5648" width="13.5703125" style="2" customWidth="1"/>
    <col min="5649" max="5650" width="12.42578125" style="2" bestFit="1" customWidth="1"/>
    <col min="5651" max="5651" width="13.140625" style="2" bestFit="1" customWidth="1"/>
    <col min="5652" max="5652" width="12.5703125" style="2" customWidth="1"/>
    <col min="5653" max="5653" width="15" style="2" customWidth="1"/>
    <col min="5654" max="5662" width="12.42578125" style="2" bestFit="1" customWidth="1"/>
    <col min="5663" max="5663" width="12.42578125" style="2" customWidth="1"/>
    <col min="5664" max="5664" width="12.42578125" style="2" bestFit="1" customWidth="1"/>
    <col min="5665" max="5665" width="12.42578125" style="2" customWidth="1"/>
    <col min="5666" max="5666" width="13.85546875" style="2" customWidth="1"/>
    <col min="5667" max="5667" width="9.42578125" style="2" customWidth="1"/>
    <col min="5668" max="5668" width="16.28515625" style="2" customWidth="1"/>
    <col min="5669" max="5669" width="9.140625" style="2"/>
    <col min="5670" max="5670" width="37.7109375" style="2" customWidth="1"/>
    <col min="5671" max="5671" width="16.85546875" style="2" customWidth="1"/>
    <col min="5672" max="5672" width="17.28515625" style="2" customWidth="1"/>
    <col min="5673" max="5673" width="54.28515625" style="2" customWidth="1"/>
    <col min="5674" max="5674" width="26.7109375" style="2" customWidth="1"/>
    <col min="5675" max="5900" width="9.140625" style="2"/>
    <col min="5901" max="5901" width="5.28515625" style="2" customWidth="1"/>
    <col min="5902" max="5902" width="11.85546875" style="2" customWidth="1"/>
    <col min="5903" max="5903" width="13" style="2" customWidth="1"/>
    <col min="5904" max="5904" width="13.5703125" style="2" customWidth="1"/>
    <col min="5905" max="5906" width="12.42578125" style="2" bestFit="1" customWidth="1"/>
    <col min="5907" max="5907" width="13.140625" style="2" bestFit="1" customWidth="1"/>
    <col min="5908" max="5908" width="12.5703125" style="2" customWidth="1"/>
    <col min="5909" max="5909" width="15" style="2" customWidth="1"/>
    <col min="5910" max="5918" width="12.42578125" style="2" bestFit="1" customWidth="1"/>
    <col min="5919" max="5919" width="12.42578125" style="2" customWidth="1"/>
    <col min="5920" max="5920" width="12.42578125" style="2" bestFit="1" customWidth="1"/>
    <col min="5921" max="5921" width="12.42578125" style="2" customWidth="1"/>
    <col min="5922" max="5922" width="13.85546875" style="2" customWidth="1"/>
    <col min="5923" max="5923" width="9.42578125" style="2" customWidth="1"/>
    <col min="5924" max="5924" width="16.28515625" style="2" customWidth="1"/>
    <col min="5925" max="5925" width="9.140625" style="2"/>
    <col min="5926" max="5926" width="37.7109375" style="2" customWidth="1"/>
    <col min="5927" max="5927" width="16.85546875" style="2" customWidth="1"/>
    <col min="5928" max="5928" width="17.28515625" style="2" customWidth="1"/>
    <col min="5929" max="5929" width="54.28515625" style="2" customWidth="1"/>
    <col min="5930" max="5930" width="26.7109375" style="2" customWidth="1"/>
    <col min="5931" max="6156" width="9.140625" style="2"/>
    <col min="6157" max="6157" width="5.28515625" style="2" customWidth="1"/>
    <col min="6158" max="6158" width="11.85546875" style="2" customWidth="1"/>
    <col min="6159" max="6159" width="13" style="2" customWidth="1"/>
    <col min="6160" max="6160" width="13.5703125" style="2" customWidth="1"/>
    <col min="6161" max="6162" width="12.42578125" style="2" bestFit="1" customWidth="1"/>
    <col min="6163" max="6163" width="13.140625" style="2" bestFit="1" customWidth="1"/>
    <col min="6164" max="6164" width="12.5703125" style="2" customWidth="1"/>
    <col min="6165" max="6165" width="15" style="2" customWidth="1"/>
    <col min="6166" max="6174" width="12.42578125" style="2" bestFit="1" customWidth="1"/>
    <col min="6175" max="6175" width="12.42578125" style="2" customWidth="1"/>
    <col min="6176" max="6176" width="12.42578125" style="2" bestFit="1" customWidth="1"/>
    <col min="6177" max="6177" width="12.42578125" style="2" customWidth="1"/>
    <col min="6178" max="6178" width="13.85546875" style="2" customWidth="1"/>
    <col min="6179" max="6179" width="9.42578125" style="2" customWidth="1"/>
    <col min="6180" max="6180" width="16.28515625" style="2" customWidth="1"/>
    <col min="6181" max="6181" width="9.140625" style="2"/>
    <col min="6182" max="6182" width="37.7109375" style="2" customWidth="1"/>
    <col min="6183" max="6183" width="16.85546875" style="2" customWidth="1"/>
    <col min="6184" max="6184" width="17.28515625" style="2" customWidth="1"/>
    <col min="6185" max="6185" width="54.28515625" style="2" customWidth="1"/>
    <col min="6186" max="6186" width="26.7109375" style="2" customWidth="1"/>
    <col min="6187" max="6412" width="9.140625" style="2"/>
    <col min="6413" max="6413" width="5.28515625" style="2" customWidth="1"/>
    <col min="6414" max="6414" width="11.85546875" style="2" customWidth="1"/>
    <col min="6415" max="6415" width="13" style="2" customWidth="1"/>
    <col min="6416" max="6416" width="13.5703125" style="2" customWidth="1"/>
    <col min="6417" max="6418" width="12.42578125" style="2" bestFit="1" customWidth="1"/>
    <col min="6419" max="6419" width="13.140625" style="2" bestFit="1" customWidth="1"/>
    <col min="6420" max="6420" width="12.5703125" style="2" customWidth="1"/>
    <col min="6421" max="6421" width="15" style="2" customWidth="1"/>
    <col min="6422" max="6430" width="12.42578125" style="2" bestFit="1" customWidth="1"/>
    <col min="6431" max="6431" width="12.42578125" style="2" customWidth="1"/>
    <col min="6432" max="6432" width="12.42578125" style="2" bestFit="1" customWidth="1"/>
    <col min="6433" max="6433" width="12.42578125" style="2" customWidth="1"/>
    <col min="6434" max="6434" width="13.85546875" style="2" customWidth="1"/>
    <col min="6435" max="6435" width="9.42578125" style="2" customWidth="1"/>
    <col min="6436" max="6436" width="16.28515625" style="2" customWidth="1"/>
    <col min="6437" max="6437" width="9.140625" style="2"/>
    <col min="6438" max="6438" width="37.7109375" style="2" customWidth="1"/>
    <col min="6439" max="6439" width="16.85546875" style="2" customWidth="1"/>
    <col min="6440" max="6440" width="17.28515625" style="2" customWidth="1"/>
    <col min="6441" max="6441" width="54.28515625" style="2" customWidth="1"/>
    <col min="6442" max="6442" width="26.7109375" style="2" customWidth="1"/>
    <col min="6443" max="6668" width="9.140625" style="2"/>
    <col min="6669" max="6669" width="5.28515625" style="2" customWidth="1"/>
    <col min="6670" max="6670" width="11.85546875" style="2" customWidth="1"/>
    <col min="6671" max="6671" width="13" style="2" customWidth="1"/>
    <col min="6672" max="6672" width="13.5703125" style="2" customWidth="1"/>
    <col min="6673" max="6674" width="12.42578125" style="2" bestFit="1" customWidth="1"/>
    <col min="6675" max="6675" width="13.140625" style="2" bestFit="1" customWidth="1"/>
    <col min="6676" max="6676" width="12.5703125" style="2" customWidth="1"/>
    <col min="6677" max="6677" width="15" style="2" customWidth="1"/>
    <col min="6678" max="6686" width="12.42578125" style="2" bestFit="1" customWidth="1"/>
    <col min="6687" max="6687" width="12.42578125" style="2" customWidth="1"/>
    <col min="6688" max="6688" width="12.42578125" style="2" bestFit="1" customWidth="1"/>
    <col min="6689" max="6689" width="12.42578125" style="2" customWidth="1"/>
    <col min="6690" max="6690" width="13.85546875" style="2" customWidth="1"/>
    <col min="6691" max="6691" width="9.42578125" style="2" customWidth="1"/>
    <col min="6692" max="6692" width="16.28515625" style="2" customWidth="1"/>
    <col min="6693" max="6693" width="9.140625" style="2"/>
    <col min="6694" max="6694" width="37.7109375" style="2" customWidth="1"/>
    <col min="6695" max="6695" width="16.85546875" style="2" customWidth="1"/>
    <col min="6696" max="6696" width="17.28515625" style="2" customWidth="1"/>
    <col min="6697" max="6697" width="54.28515625" style="2" customWidth="1"/>
    <col min="6698" max="6698" width="26.7109375" style="2" customWidth="1"/>
    <col min="6699" max="6924" width="9.140625" style="2"/>
    <col min="6925" max="6925" width="5.28515625" style="2" customWidth="1"/>
    <col min="6926" max="6926" width="11.85546875" style="2" customWidth="1"/>
    <col min="6927" max="6927" width="13" style="2" customWidth="1"/>
    <col min="6928" max="6928" width="13.5703125" style="2" customWidth="1"/>
    <col min="6929" max="6930" width="12.42578125" style="2" bestFit="1" customWidth="1"/>
    <col min="6931" max="6931" width="13.140625" style="2" bestFit="1" customWidth="1"/>
    <col min="6932" max="6932" width="12.5703125" style="2" customWidth="1"/>
    <col min="6933" max="6933" width="15" style="2" customWidth="1"/>
    <col min="6934" max="6942" width="12.42578125" style="2" bestFit="1" customWidth="1"/>
    <col min="6943" max="6943" width="12.42578125" style="2" customWidth="1"/>
    <col min="6944" max="6944" width="12.42578125" style="2" bestFit="1" customWidth="1"/>
    <col min="6945" max="6945" width="12.42578125" style="2" customWidth="1"/>
    <col min="6946" max="6946" width="13.85546875" style="2" customWidth="1"/>
    <col min="6947" max="6947" width="9.42578125" style="2" customWidth="1"/>
    <col min="6948" max="6948" width="16.28515625" style="2" customWidth="1"/>
    <col min="6949" max="6949" width="9.140625" style="2"/>
    <col min="6950" max="6950" width="37.7109375" style="2" customWidth="1"/>
    <col min="6951" max="6951" width="16.85546875" style="2" customWidth="1"/>
    <col min="6952" max="6952" width="17.28515625" style="2" customWidth="1"/>
    <col min="6953" max="6953" width="54.28515625" style="2" customWidth="1"/>
    <col min="6954" max="6954" width="26.7109375" style="2" customWidth="1"/>
    <col min="6955" max="7180" width="9.140625" style="2"/>
    <col min="7181" max="7181" width="5.28515625" style="2" customWidth="1"/>
    <col min="7182" max="7182" width="11.85546875" style="2" customWidth="1"/>
    <col min="7183" max="7183" width="13" style="2" customWidth="1"/>
    <col min="7184" max="7184" width="13.5703125" style="2" customWidth="1"/>
    <col min="7185" max="7186" width="12.42578125" style="2" bestFit="1" customWidth="1"/>
    <col min="7187" max="7187" width="13.140625" style="2" bestFit="1" customWidth="1"/>
    <col min="7188" max="7188" width="12.5703125" style="2" customWidth="1"/>
    <col min="7189" max="7189" width="15" style="2" customWidth="1"/>
    <col min="7190" max="7198" width="12.42578125" style="2" bestFit="1" customWidth="1"/>
    <col min="7199" max="7199" width="12.42578125" style="2" customWidth="1"/>
    <col min="7200" max="7200" width="12.42578125" style="2" bestFit="1" customWidth="1"/>
    <col min="7201" max="7201" width="12.42578125" style="2" customWidth="1"/>
    <col min="7202" max="7202" width="13.85546875" style="2" customWidth="1"/>
    <col min="7203" max="7203" width="9.42578125" style="2" customWidth="1"/>
    <col min="7204" max="7204" width="16.28515625" style="2" customWidth="1"/>
    <col min="7205" max="7205" width="9.140625" style="2"/>
    <col min="7206" max="7206" width="37.7109375" style="2" customWidth="1"/>
    <col min="7207" max="7207" width="16.85546875" style="2" customWidth="1"/>
    <col min="7208" max="7208" width="17.28515625" style="2" customWidth="1"/>
    <col min="7209" max="7209" width="54.28515625" style="2" customWidth="1"/>
    <col min="7210" max="7210" width="26.7109375" style="2" customWidth="1"/>
    <col min="7211" max="7436" width="9.140625" style="2"/>
    <col min="7437" max="7437" width="5.28515625" style="2" customWidth="1"/>
    <col min="7438" max="7438" width="11.85546875" style="2" customWidth="1"/>
    <col min="7439" max="7439" width="13" style="2" customWidth="1"/>
    <col min="7440" max="7440" width="13.5703125" style="2" customWidth="1"/>
    <col min="7441" max="7442" width="12.42578125" style="2" bestFit="1" customWidth="1"/>
    <col min="7443" max="7443" width="13.140625" style="2" bestFit="1" customWidth="1"/>
    <col min="7444" max="7444" width="12.5703125" style="2" customWidth="1"/>
    <col min="7445" max="7445" width="15" style="2" customWidth="1"/>
    <col min="7446" max="7454" width="12.42578125" style="2" bestFit="1" customWidth="1"/>
    <col min="7455" max="7455" width="12.42578125" style="2" customWidth="1"/>
    <col min="7456" max="7456" width="12.42578125" style="2" bestFit="1" customWidth="1"/>
    <col min="7457" max="7457" width="12.42578125" style="2" customWidth="1"/>
    <col min="7458" max="7458" width="13.85546875" style="2" customWidth="1"/>
    <col min="7459" max="7459" width="9.42578125" style="2" customWidth="1"/>
    <col min="7460" max="7460" width="16.28515625" style="2" customWidth="1"/>
    <col min="7461" max="7461" width="9.140625" style="2"/>
    <col min="7462" max="7462" width="37.7109375" style="2" customWidth="1"/>
    <col min="7463" max="7463" width="16.85546875" style="2" customWidth="1"/>
    <col min="7464" max="7464" width="17.28515625" style="2" customWidth="1"/>
    <col min="7465" max="7465" width="54.28515625" style="2" customWidth="1"/>
    <col min="7466" max="7466" width="26.7109375" style="2" customWidth="1"/>
    <col min="7467" max="7692" width="9.140625" style="2"/>
    <col min="7693" max="7693" width="5.28515625" style="2" customWidth="1"/>
    <col min="7694" max="7694" width="11.85546875" style="2" customWidth="1"/>
    <col min="7695" max="7695" width="13" style="2" customWidth="1"/>
    <col min="7696" max="7696" width="13.5703125" style="2" customWidth="1"/>
    <col min="7697" max="7698" width="12.42578125" style="2" bestFit="1" customWidth="1"/>
    <col min="7699" max="7699" width="13.140625" style="2" bestFit="1" customWidth="1"/>
    <col min="7700" max="7700" width="12.5703125" style="2" customWidth="1"/>
    <col min="7701" max="7701" width="15" style="2" customWidth="1"/>
    <col min="7702" max="7710" width="12.42578125" style="2" bestFit="1" customWidth="1"/>
    <col min="7711" max="7711" width="12.42578125" style="2" customWidth="1"/>
    <col min="7712" max="7712" width="12.42578125" style="2" bestFit="1" customWidth="1"/>
    <col min="7713" max="7713" width="12.42578125" style="2" customWidth="1"/>
    <col min="7714" max="7714" width="13.85546875" style="2" customWidth="1"/>
    <col min="7715" max="7715" width="9.42578125" style="2" customWidth="1"/>
    <col min="7716" max="7716" width="16.28515625" style="2" customWidth="1"/>
    <col min="7717" max="7717" width="9.140625" style="2"/>
    <col min="7718" max="7718" width="37.7109375" style="2" customWidth="1"/>
    <col min="7719" max="7719" width="16.85546875" style="2" customWidth="1"/>
    <col min="7720" max="7720" width="17.28515625" style="2" customWidth="1"/>
    <col min="7721" max="7721" width="54.28515625" style="2" customWidth="1"/>
    <col min="7722" max="7722" width="26.7109375" style="2" customWidth="1"/>
    <col min="7723" max="7948" width="9.140625" style="2"/>
    <col min="7949" max="7949" width="5.28515625" style="2" customWidth="1"/>
    <col min="7950" max="7950" width="11.85546875" style="2" customWidth="1"/>
    <col min="7951" max="7951" width="13" style="2" customWidth="1"/>
    <col min="7952" max="7952" width="13.5703125" style="2" customWidth="1"/>
    <col min="7953" max="7954" width="12.42578125" style="2" bestFit="1" customWidth="1"/>
    <col min="7955" max="7955" width="13.140625" style="2" bestFit="1" customWidth="1"/>
    <col min="7956" max="7956" width="12.5703125" style="2" customWidth="1"/>
    <col min="7957" max="7957" width="15" style="2" customWidth="1"/>
    <col min="7958" max="7966" width="12.42578125" style="2" bestFit="1" customWidth="1"/>
    <col min="7967" max="7967" width="12.42578125" style="2" customWidth="1"/>
    <col min="7968" max="7968" width="12.42578125" style="2" bestFit="1" customWidth="1"/>
    <col min="7969" max="7969" width="12.42578125" style="2" customWidth="1"/>
    <col min="7970" max="7970" width="13.85546875" style="2" customWidth="1"/>
    <col min="7971" max="7971" width="9.42578125" style="2" customWidth="1"/>
    <col min="7972" max="7972" width="16.28515625" style="2" customWidth="1"/>
    <col min="7973" max="7973" width="9.140625" style="2"/>
    <col min="7974" max="7974" width="37.7109375" style="2" customWidth="1"/>
    <col min="7975" max="7975" width="16.85546875" style="2" customWidth="1"/>
    <col min="7976" max="7976" width="17.28515625" style="2" customWidth="1"/>
    <col min="7977" max="7977" width="54.28515625" style="2" customWidth="1"/>
    <col min="7978" max="7978" width="26.7109375" style="2" customWidth="1"/>
    <col min="7979" max="8204" width="9.140625" style="2"/>
    <col min="8205" max="8205" width="5.28515625" style="2" customWidth="1"/>
    <col min="8206" max="8206" width="11.85546875" style="2" customWidth="1"/>
    <col min="8207" max="8207" width="13" style="2" customWidth="1"/>
    <col min="8208" max="8208" width="13.5703125" style="2" customWidth="1"/>
    <col min="8209" max="8210" width="12.42578125" style="2" bestFit="1" customWidth="1"/>
    <col min="8211" max="8211" width="13.140625" style="2" bestFit="1" customWidth="1"/>
    <col min="8212" max="8212" width="12.5703125" style="2" customWidth="1"/>
    <col min="8213" max="8213" width="15" style="2" customWidth="1"/>
    <col min="8214" max="8222" width="12.42578125" style="2" bestFit="1" customWidth="1"/>
    <col min="8223" max="8223" width="12.42578125" style="2" customWidth="1"/>
    <col min="8224" max="8224" width="12.42578125" style="2" bestFit="1" customWidth="1"/>
    <col min="8225" max="8225" width="12.42578125" style="2" customWidth="1"/>
    <col min="8226" max="8226" width="13.85546875" style="2" customWidth="1"/>
    <col min="8227" max="8227" width="9.42578125" style="2" customWidth="1"/>
    <col min="8228" max="8228" width="16.28515625" style="2" customWidth="1"/>
    <col min="8229" max="8229" width="9.140625" style="2"/>
    <col min="8230" max="8230" width="37.7109375" style="2" customWidth="1"/>
    <col min="8231" max="8231" width="16.85546875" style="2" customWidth="1"/>
    <col min="8232" max="8232" width="17.28515625" style="2" customWidth="1"/>
    <col min="8233" max="8233" width="54.28515625" style="2" customWidth="1"/>
    <col min="8234" max="8234" width="26.7109375" style="2" customWidth="1"/>
    <col min="8235" max="8460" width="9.140625" style="2"/>
    <col min="8461" max="8461" width="5.28515625" style="2" customWidth="1"/>
    <col min="8462" max="8462" width="11.85546875" style="2" customWidth="1"/>
    <col min="8463" max="8463" width="13" style="2" customWidth="1"/>
    <col min="8464" max="8464" width="13.5703125" style="2" customWidth="1"/>
    <col min="8465" max="8466" width="12.42578125" style="2" bestFit="1" customWidth="1"/>
    <col min="8467" max="8467" width="13.140625" style="2" bestFit="1" customWidth="1"/>
    <col min="8468" max="8468" width="12.5703125" style="2" customWidth="1"/>
    <col min="8469" max="8469" width="15" style="2" customWidth="1"/>
    <col min="8470" max="8478" width="12.42578125" style="2" bestFit="1" customWidth="1"/>
    <col min="8479" max="8479" width="12.42578125" style="2" customWidth="1"/>
    <col min="8480" max="8480" width="12.42578125" style="2" bestFit="1" customWidth="1"/>
    <col min="8481" max="8481" width="12.42578125" style="2" customWidth="1"/>
    <col min="8482" max="8482" width="13.85546875" style="2" customWidth="1"/>
    <col min="8483" max="8483" width="9.42578125" style="2" customWidth="1"/>
    <col min="8484" max="8484" width="16.28515625" style="2" customWidth="1"/>
    <col min="8485" max="8485" width="9.140625" style="2"/>
    <col min="8486" max="8486" width="37.7109375" style="2" customWidth="1"/>
    <col min="8487" max="8487" width="16.85546875" style="2" customWidth="1"/>
    <col min="8488" max="8488" width="17.28515625" style="2" customWidth="1"/>
    <col min="8489" max="8489" width="54.28515625" style="2" customWidth="1"/>
    <col min="8490" max="8490" width="26.7109375" style="2" customWidth="1"/>
    <col min="8491" max="8716" width="9.140625" style="2"/>
    <col min="8717" max="8717" width="5.28515625" style="2" customWidth="1"/>
    <col min="8718" max="8718" width="11.85546875" style="2" customWidth="1"/>
    <col min="8719" max="8719" width="13" style="2" customWidth="1"/>
    <col min="8720" max="8720" width="13.5703125" style="2" customWidth="1"/>
    <col min="8721" max="8722" width="12.42578125" style="2" bestFit="1" customWidth="1"/>
    <col min="8723" max="8723" width="13.140625" style="2" bestFit="1" customWidth="1"/>
    <col min="8724" max="8724" width="12.5703125" style="2" customWidth="1"/>
    <col min="8725" max="8725" width="15" style="2" customWidth="1"/>
    <col min="8726" max="8734" width="12.42578125" style="2" bestFit="1" customWidth="1"/>
    <col min="8735" max="8735" width="12.42578125" style="2" customWidth="1"/>
    <col min="8736" max="8736" width="12.42578125" style="2" bestFit="1" customWidth="1"/>
    <col min="8737" max="8737" width="12.42578125" style="2" customWidth="1"/>
    <col min="8738" max="8738" width="13.85546875" style="2" customWidth="1"/>
    <col min="8739" max="8739" width="9.42578125" style="2" customWidth="1"/>
    <col min="8740" max="8740" width="16.28515625" style="2" customWidth="1"/>
    <col min="8741" max="8741" width="9.140625" style="2"/>
    <col min="8742" max="8742" width="37.7109375" style="2" customWidth="1"/>
    <col min="8743" max="8743" width="16.85546875" style="2" customWidth="1"/>
    <col min="8744" max="8744" width="17.28515625" style="2" customWidth="1"/>
    <col min="8745" max="8745" width="54.28515625" style="2" customWidth="1"/>
    <col min="8746" max="8746" width="26.7109375" style="2" customWidth="1"/>
    <col min="8747" max="8972" width="9.140625" style="2"/>
    <col min="8973" max="8973" width="5.28515625" style="2" customWidth="1"/>
    <col min="8974" max="8974" width="11.85546875" style="2" customWidth="1"/>
    <col min="8975" max="8975" width="13" style="2" customWidth="1"/>
    <col min="8976" max="8976" width="13.5703125" style="2" customWidth="1"/>
    <col min="8977" max="8978" width="12.42578125" style="2" bestFit="1" customWidth="1"/>
    <col min="8979" max="8979" width="13.140625" style="2" bestFit="1" customWidth="1"/>
    <col min="8980" max="8980" width="12.5703125" style="2" customWidth="1"/>
    <col min="8981" max="8981" width="15" style="2" customWidth="1"/>
    <col min="8982" max="8990" width="12.42578125" style="2" bestFit="1" customWidth="1"/>
    <col min="8991" max="8991" width="12.42578125" style="2" customWidth="1"/>
    <col min="8992" max="8992" width="12.42578125" style="2" bestFit="1" customWidth="1"/>
    <col min="8993" max="8993" width="12.42578125" style="2" customWidth="1"/>
    <col min="8994" max="8994" width="13.85546875" style="2" customWidth="1"/>
    <col min="8995" max="8995" width="9.42578125" style="2" customWidth="1"/>
    <col min="8996" max="8996" width="16.28515625" style="2" customWidth="1"/>
    <col min="8997" max="8997" width="9.140625" style="2"/>
    <col min="8998" max="8998" width="37.7109375" style="2" customWidth="1"/>
    <col min="8999" max="8999" width="16.85546875" style="2" customWidth="1"/>
    <col min="9000" max="9000" width="17.28515625" style="2" customWidth="1"/>
    <col min="9001" max="9001" width="54.28515625" style="2" customWidth="1"/>
    <col min="9002" max="9002" width="26.7109375" style="2" customWidth="1"/>
    <col min="9003" max="9228" width="9.140625" style="2"/>
    <col min="9229" max="9229" width="5.28515625" style="2" customWidth="1"/>
    <col min="9230" max="9230" width="11.85546875" style="2" customWidth="1"/>
    <col min="9231" max="9231" width="13" style="2" customWidth="1"/>
    <col min="9232" max="9232" width="13.5703125" style="2" customWidth="1"/>
    <col min="9233" max="9234" width="12.42578125" style="2" bestFit="1" customWidth="1"/>
    <col min="9235" max="9235" width="13.140625" style="2" bestFit="1" customWidth="1"/>
    <col min="9236" max="9236" width="12.5703125" style="2" customWidth="1"/>
    <col min="9237" max="9237" width="15" style="2" customWidth="1"/>
    <col min="9238" max="9246" width="12.42578125" style="2" bestFit="1" customWidth="1"/>
    <col min="9247" max="9247" width="12.42578125" style="2" customWidth="1"/>
    <col min="9248" max="9248" width="12.42578125" style="2" bestFit="1" customWidth="1"/>
    <col min="9249" max="9249" width="12.42578125" style="2" customWidth="1"/>
    <col min="9250" max="9250" width="13.85546875" style="2" customWidth="1"/>
    <col min="9251" max="9251" width="9.42578125" style="2" customWidth="1"/>
    <col min="9252" max="9252" width="16.28515625" style="2" customWidth="1"/>
    <col min="9253" max="9253" width="9.140625" style="2"/>
    <col min="9254" max="9254" width="37.7109375" style="2" customWidth="1"/>
    <col min="9255" max="9255" width="16.85546875" style="2" customWidth="1"/>
    <col min="9256" max="9256" width="17.28515625" style="2" customWidth="1"/>
    <col min="9257" max="9257" width="54.28515625" style="2" customWidth="1"/>
    <col min="9258" max="9258" width="26.7109375" style="2" customWidth="1"/>
    <col min="9259" max="9484" width="9.140625" style="2"/>
    <col min="9485" max="9485" width="5.28515625" style="2" customWidth="1"/>
    <col min="9486" max="9486" width="11.85546875" style="2" customWidth="1"/>
    <col min="9487" max="9487" width="13" style="2" customWidth="1"/>
    <col min="9488" max="9488" width="13.5703125" style="2" customWidth="1"/>
    <col min="9489" max="9490" width="12.42578125" style="2" bestFit="1" customWidth="1"/>
    <col min="9491" max="9491" width="13.140625" style="2" bestFit="1" customWidth="1"/>
    <col min="9492" max="9492" width="12.5703125" style="2" customWidth="1"/>
    <col min="9493" max="9493" width="15" style="2" customWidth="1"/>
    <col min="9494" max="9502" width="12.42578125" style="2" bestFit="1" customWidth="1"/>
    <col min="9503" max="9503" width="12.42578125" style="2" customWidth="1"/>
    <col min="9504" max="9504" width="12.42578125" style="2" bestFit="1" customWidth="1"/>
    <col min="9505" max="9505" width="12.42578125" style="2" customWidth="1"/>
    <col min="9506" max="9506" width="13.85546875" style="2" customWidth="1"/>
    <col min="9507" max="9507" width="9.42578125" style="2" customWidth="1"/>
    <col min="9508" max="9508" width="16.28515625" style="2" customWidth="1"/>
    <col min="9509" max="9509" width="9.140625" style="2"/>
    <col min="9510" max="9510" width="37.7109375" style="2" customWidth="1"/>
    <col min="9511" max="9511" width="16.85546875" style="2" customWidth="1"/>
    <col min="9512" max="9512" width="17.28515625" style="2" customWidth="1"/>
    <col min="9513" max="9513" width="54.28515625" style="2" customWidth="1"/>
    <col min="9514" max="9514" width="26.7109375" style="2" customWidth="1"/>
    <col min="9515" max="9740" width="9.140625" style="2"/>
    <col min="9741" max="9741" width="5.28515625" style="2" customWidth="1"/>
    <col min="9742" max="9742" width="11.85546875" style="2" customWidth="1"/>
    <col min="9743" max="9743" width="13" style="2" customWidth="1"/>
    <col min="9744" max="9744" width="13.5703125" style="2" customWidth="1"/>
    <col min="9745" max="9746" width="12.42578125" style="2" bestFit="1" customWidth="1"/>
    <col min="9747" max="9747" width="13.140625" style="2" bestFit="1" customWidth="1"/>
    <col min="9748" max="9748" width="12.5703125" style="2" customWidth="1"/>
    <col min="9749" max="9749" width="15" style="2" customWidth="1"/>
    <col min="9750" max="9758" width="12.42578125" style="2" bestFit="1" customWidth="1"/>
    <col min="9759" max="9759" width="12.42578125" style="2" customWidth="1"/>
    <col min="9760" max="9760" width="12.42578125" style="2" bestFit="1" customWidth="1"/>
    <col min="9761" max="9761" width="12.42578125" style="2" customWidth="1"/>
    <col min="9762" max="9762" width="13.85546875" style="2" customWidth="1"/>
    <col min="9763" max="9763" width="9.42578125" style="2" customWidth="1"/>
    <col min="9764" max="9764" width="16.28515625" style="2" customWidth="1"/>
    <col min="9765" max="9765" width="9.140625" style="2"/>
    <col min="9766" max="9766" width="37.7109375" style="2" customWidth="1"/>
    <col min="9767" max="9767" width="16.85546875" style="2" customWidth="1"/>
    <col min="9768" max="9768" width="17.28515625" style="2" customWidth="1"/>
    <col min="9769" max="9769" width="54.28515625" style="2" customWidth="1"/>
    <col min="9770" max="9770" width="26.7109375" style="2" customWidth="1"/>
    <col min="9771" max="9996" width="9.140625" style="2"/>
    <col min="9997" max="9997" width="5.28515625" style="2" customWidth="1"/>
    <col min="9998" max="9998" width="11.85546875" style="2" customWidth="1"/>
    <col min="9999" max="9999" width="13" style="2" customWidth="1"/>
    <col min="10000" max="10000" width="13.5703125" style="2" customWidth="1"/>
    <col min="10001" max="10002" width="12.42578125" style="2" bestFit="1" customWidth="1"/>
    <col min="10003" max="10003" width="13.140625" style="2" bestFit="1" customWidth="1"/>
    <col min="10004" max="10004" width="12.5703125" style="2" customWidth="1"/>
    <col min="10005" max="10005" width="15" style="2" customWidth="1"/>
    <col min="10006" max="10014" width="12.42578125" style="2" bestFit="1" customWidth="1"/>
    <col min="10015" max="10015" width="12.42578125" style="2" customWidth="1"/>
    <col min="10016" max="10016" width="12.42578125" style="2" bestFit="1" customWidth="1"/>
    <col min="10017" max="10017" width="12.42578125" style="2" customWidth="1"/>
    <col min="10018" max="10018" width="13.85546875" style="2" customWidth="1"/>
    <col min="10019" max="10019" width="9.42578125" style="2" customWidth="1"/>
    <col min="10020" max="10020" width="16.28515625" style="2" customWidth="1"/>
    <col min="10021" max="10021" width="9.140625" style="2"/>
    <col min="10022" max="10022" width="37.7109375" style="2" customWidth="1"/>
    <col min="10023" max="10023" width="16.85546875" style="2" customWidth="1"/>
    <col min="10024" max="10024" width="17.28515625" style="2" customWidth="1"/>
    <col min="10025" max="10025" width="54.28515625" style="2" customWidth="1"/>
    <col min="10026" max="10026" width="26.7109375" style="2" customWidth="1"/>
    <col min="10027" max="10252" width="9.140625" style="2"/>
    <col min="10253" max="10253" width="5.28515625" style="2" customWidth="1"/>
    <col min="10254" max="10254" width="11.85546875" style="2" customWidth="1"/>
    <col min="10255" max="10255" width="13" style="2" customWidth="1"/>
    <col min="10256" max="10256" width="13.5703125" style="2" customWidth="1"/>
    <col min="10257" max="10258" width="12.42578125" style="2" bestFit="1" customWidth="1"/>
    <col min="10259" max="10259" width="13.140625" style="2" bestFit="1" customWidth="1"/>
    <col min="10260" max="10260" width="12.5703125" style="2" customWidth="1"/>
    <col min="10261" max="10261" width="15" style="2" customWidth="1"/>
    <col min="10262" max="10270" width="12.42578125" style="2" bestFit="1" customWidth="1"/>
    <col min="10271" max="10271" width="12.42578125" style="2" customWidth="1"/>
    <col min="10272" max="10272" width="12.42578125" style="2" bestFit="1" customWidth="1"/>
    <col min="10273" max="10273" width="12.42578125" style="2" customWidth="1"/>
    <col min="10274" max="10274" width="13.85546875" style="2" customWidth="1"/>
    <col min="10275" max="10275" width="9.42578125" style="2" customWidth="1"/>
    <col min="10276" max="10276" width="16.28515625" style="2" customWidth="1"/>
    <col min="10277" max="10277" width="9.140625" style="2"/>
    <col min="10278" max="10278" width="37.7109375" style="2" customWidth="1"/>
    <col min="10279" max="10279" width="16.85546875" style="2" customWidth="1"/>
    <col min="10280" max="10280" width="17.28515625" style="2" customWidth="1"/>
    <col min="10281" max="10281" width="54.28515625" style="2" customWidth="1"/>
    <col min="10282" max="10282" width="26.7109375" style="2" customWidth="1"/>
    <col min="10283" max="10508" width="9.140625" style="2"/>
    <col min="10509" max="10509" width="5.28515625" style="2" customWidth="1"/>
    <col min="10510" max="10510" width="11.85546875" style="2" customWidth="1"/>
    <col min="10511" max="10511" width="13" style="2" customWidth="1"/>
    <col min="10512" max="10512" width="13.5703125" style="2" customWidth="1"/>
    <col min="10513" max="10514" width="12.42578125" style="2" bestFit="1" customWidth="1"/>
    <col min="10515" max="10515" width="13.140625" style="2" bestFit="1" customWidth="1"/>
    <col min="10516" max="10516" width="12.5703125" style="2" customWidth="1"/>
    <col min="10517" max="10517" width="15" style="2" customWidth="1"/>
    <col min="10518" max="10526" width="12.42578125" style="2" bestFit="1" customWidth="1"/>
    <col min="10527" max="10527" width="12.42578125" style="2" customWidth="1"/>
    <col min="10528" max="10528" width="12.42578125" style="2" bestFit="1" customWidth="1"/>
    <col min="10529" max="10529" width="12.42578125" style="2" customWidth="1"/>
    <col min="10530" max="10530" width="13.85546875" style="2" customWidth="1"/>
    <col min="10531" max="10531" width="9.42578125" style="2" customWidth="1"/>
    <col min="10532" max="10532" width="16.28515625" style="2" customWidth="1"/>
    <col min="10533" max="10533" width="9.140625" style="2"/>
    <col min="10534" max="10534" width="37.7109375" style="2" customWidth="1"/>
    <col min="10535" max="10535" width="16.85546875" style="2" customWidth="1"/>
    <col min="10536" max="10536" width="17.28515625" style="2" customWidth="1"/>
    <col min="10537" max="10537" width="54.28515625" style="2" customWidth="1"/>
    <col min="10538" max="10538" width="26.7109375" style="2" customWidth="1"/>
    <col min="10539" max="10764" width="9.140625" style="2"/>
    <col min="10765" max="10765" width="5.28515625" style="2" customWidth="1"/>
    <col min="10766" max="10766" width="11.85546875" style="2" customWidth="1"/>
    <col min="10767" max="10767" width="13" style="2" customWidth="1"/>
    <col min="10768" max="10768" width="13.5703125" style="2" customWidth="1"/>
    <col min="10769" max="10770" width="12.42578125" style="2" bestFit="1" customWidth="1"/>
    <col min="10771" max="10771" width="13.140625" style="2" bestFit="1" customWidth="1"/>
    <col min="10772" max="10772" width="12.5703125" style="2" customWidth="1"/>
    <col min="10773" max="10773" width="15" style="2" customWidth="1"/>
    <col min="10774" max="10782" width="12.42578125" style="2" bestFit="1" customWidth="1"/>
    <col min="10783" max="10783" width="12.42578125" style="2" customWidth="1"/>
    <col min="10784" max="10784" width="12.42578125" style="2" bestFit="1" customWidth="1"/>
    <col min="10785" max="10785" width="12.42578125" style="2" customWidth="1"/>
    <col min="10786" max="10786" width="13.85546875" style="2" customWidth="1"/>
    <col min="10787" max="10787" width="9.42578125" style="2" customWidth="1"/>
    <col min="10788" max="10788" width="16.28515625" style="2" customWidth="1"/>
    <col min="10789" max="10789" width="9.140625" style="2"/>
    <col min="10790" max="10790" width="37.7109375" style="2" customWidth="1"/>
    <col min="10791" max="10791" width="16.85546875" style="2" customWidth="1"/>
    <col min="10792" max="10792" width="17.28515625" style="2" customWidth="1"/>
    <col min="10793" max="10793" width="54.28515625" style="2" customWidth="1"/>
    <col min="10794" max="10794" width="26.7109375" style="2" customWidth="1"/>
    <col min="10795" max="11020" width="9.140625" style="2"/>
    <col min="11021" max="11021" width="5.28515625" style="2" customWidth="1"/>
    <col min="11022" max="11022" width="11.85546875" style="2" customWidth="1"/>
    <col min="11023" max="11023" width="13" style="2" customWidth="1"/>
    <col min="11024" max="11024" width="13.5703125" style="2" customWidth="1"/>
    <col min="11025" max="11026" width="12.42578125" style="2" bestFit="1" customWidth="1"/>
    <col min="11027" max="11027" width="13.140625" style="2" bestFit="1" customWidth="1"/>
    <col min="11028" max="11028" width="12.5703125" style="2" customWidth="1"/>
    <col min="11029" max="11029" width="15" style="2" customWidth="1"/>
    <col min="11030" max="11038" width="12.42578125" style="2" bestFit="1" customWidth="1"/>
    <col min="11039" max="11039" width="12.42578125" style="2" customWidth="1"/>
    <col min="11040" max="11040" width="12.42578125" style="2" bestFit="1" customWidth="1"/>
    <col min="11041" max="11041" width="12.42578125" style="2" customWidth="1"/>
    <col min="11042" max="11042" width="13.85546875" style="2" customWidth="1"/>
    <col min="11043" max="11043" width="9.42578125" style="2" customWidth="1"/>
    <col min="11044" max="11044" width="16.28515625" style="2" customWidth="1"/>
    <col min="11045" max="11045" width="9.140625" style="2"/>
    <col min="11046" max="11046" width="37.7109375" style="2" customWidth="1"/>
    <col min="11047" max="11047" width="16.85546875" style="2" customWidth="1"/>
    <col min="11048" max="11048" width="17.28515625" style="2" customWidth="1"/>
    <col min="11049" max="11049" width="54.28515625" style="2" customWidth="1"/>
    <col min="11050" max="11050" width="26.7109375" style="2" customWidth="1"/>
    <col min="11051" max="11276" width="9.140625" style="2"/>
    <col min="11277" max="11277" width="5.28515625" style="2" customWidth="1"/>
    <col min="11278" max="11278" width="11.85546875" style="2" customWidth="1"/>
    <col min="11279" max="11279" width="13" style="2" customWidth="1"/>
    <col min="11280" max="11280" width="13.5703125" style="2" customWidth="1"/>
    <col min="11281" max="11282" width="12.42578125" style="2" bestFit="1" customWidth="1"/>
    <col min="11283" max="11283" width="13.140625" style="2" bestFit="1" customWidth="1"/>
    <col min="11284" max="11284" width="12.5703125" style="2" customWidth="1"/>
    <col min="11285" max="11285" width="15" style="2" customWidth="1"/>
    <col min="11286" max="11294" width="12.42578125" style="2" bestFit="1" customWidth="1"/>
    <col min="11295" max="11295" width="12.42578125" style="2" customWidth="1"/>
    <col min="11296" max="11296" width="12.42578125" style="2" bestFit="1" customWidth="1"/>
    <col min="11297" max="11297" width="12.42578125" style="2" customWidth="1"/>
    <col min="11298" max="11298" width="13.85546875" style="2" customWidth="1"/>
    <col min="11299" max="11299" width="9.42578125" style="2" customWidth="1"/>
    <col min="11300" max="11300" width="16.28515625" style="2" customWidth="1"/>
    <col min="11301" max="11301" width="9.140625" style="2"/>
    <col min="11302" max="11302" width="37.7109375" style="2" customWidth="1"/>
    <col min="11303" max="11303" width="16.85546875" style="2" customWidth="1"/>
    <col min="11304" max="11304" width="17.28515625" style="2" customWidth="1"/>
    <col min="11305" max="11305" width="54.28515625" style="2" customWidth="1"/>
    <col min="11306" max="11306" width="26.7109375" style="2" customWidth="1"/>
    <col min="11307" max="11532" width="9.140625" style="2"/>
    <col min="11533" max="11533" width="5.28515625" style="2" customWidth="1"/>
    <col min="11534" max="11534" width="11.85546875" style="2" customWidth="1"/>
    <col min="11535" max="11535" width="13" style="2" customWidth="1"/>
    <col min="11536" max="11536" width="13.5703125" style="2" customWidth="1"/>
    <col min="11537" max="11538" width="12.42578125" style="2" bestFit="1" customWidth="1"/>
    <col min="11539" max="11539" width="13.140625" style="2" bestFit="1" customWidth="1"/>
    <col min="11540" max="11540" width="12.5703125" style="2" customWidth="1"/>
    <col min="11541" max="11541" width="15" style="2" customWidth="1"/>
    <col min="11542" max="11550" width="12.42578125" style="2" bestFit="1" customWidth="1"/>
    <col min="11551" max="11551" width="12.42578125" style="2" customWidth="1"/>
    <col min="11552" max="11552" width="12.42578125" style="2" bestFit="1" customWidth="1"/>
    <col min="11553" max="11553" width="12.42578125" style="2" customWidth="1"/>
    <col min="11554" max="11554" width="13.85546875" style="2" customWidth="1"/>
    <col min="11555" max="11555" width="9.42578125" style="2" customWidth="1"/>
    <col min="11556" max="11556" width="16.28515625" style="2" customWidth="1"/>
    <col min="11557" max="11557" width="9.140625" style="2"/>
    <col min="11558" max="11558" width="37.7109375" style="2" customWidth="1"/>
    <col min="11559" max="11559" width="16.85546875" style="2" customWidth="1"/>
    <col min="11560" max="11560" width="17.28515625" style="2" customWidth="1"/>
    <col min="11561" max="11561" width="54.28515625" style="2" customWidth="1"/>
    <col min="11562" max="11562" width="26.7109375" style="2" customWidth="1"/>
    <col min="11563" max="11788" width="9.140625" style="2"/>
    <col min="11789" max="11789" width="5.28515625" style="2" customWidth="1"/>
    <col min="11790" max="11790" width="11.85546875" style="2" customWidth="1"/>
    <col min="11791" max="11791" width="13" style="2" customWidth="1"/>
    <col min="11792" max="11792" width="13.5703125" style="2" customWidth="1"/>
    <col min="11793" max="11794" width="12.42578125" style="2" bestFit="1" customWidth="1"/>
    <col min="11795" max="11795" width="13.140625" style="2" bestFit="1" customWidth="1"/>
    <col min="11796" max="11796" width="12.5703125" style="2" customWidth="1"/>
    <col min="11797" max="11797" width="15" style="2" customWidth="1"/>
    <col min="11798" max="11806" width="12.42578125" style="2" bestFit="1" customWidth="1"/>
    <col min="11807" max="11807" width="12.42578125" style="2" customWidth="1"/>
    <col min="11808" max="11808" width="12.42578125" style="2" bestFit="1" customWidth="1"/>
    <col min="11809" max="11809" width="12.42578125" style="2" customWidth="1"/>
    <col min="11810" max="11810" width="13.85546875" style="2" customWidth="1"/>
    <col min="11811" max="11811" width="9.42578125" style="2" customWidth="1"/>
    <col min="11812" max="11812" width="16.28515625" style="2" customWidth="1"/>
    <col min="11813" max="11813" width="9.140625" style="2"/>
    <col min="11814" max="11814" width="37.7109375" style="2" customWidth="1"/>
    <col min="11815" max="11815" width="16.85546875" style="2" customWidth="1"/>
    <col min="11816" max="11816" width="17.28515625" style="2" customWidth="1"/>
    <col min="11817" max="11817" width="54.28515625" style="2" customWidth="1"/>
    <col min="11818" max="11818" width="26.7109375" style="2" customWidth="1"/>
    <col min="11819" max="12044" width="9.140625" style="2"/>
    <col min="12045" max="12045" width="5.28515625" style="2" customWidth="1"/>
    <col min="12046" max="12046" width="11.85546875" style="2" customWidth="1"/>
    <col min="12047" max="12047" width="13" style="2" customWidth="1"/>
    <col min="12048" max="12048" width="13.5703125" style="2" customWidth="1"/>
    <col min="12049" max="12050" width="12.42578125" style="2" bestFit="1" customWidth="1"/>
    <col min="12051" max="12051" width="13.140625" style="2" bestFit="1" customWidth="1"/>
    <col min="12052" max="12052" width="12.5703125" style="2" customWidth="1"/>
    <col min="12053" max="12053" width="15" style="2" customWidth="1"/>
    <col min="12054" max="12062" width="12.42578125" style="2" bestFit="1" customWidth="1"/>
    <col min="12063" max="12063" width="12.42578125" style="2" customWidth="1"/>
    <col min="12064" max="12064" width="12.42578125" style="2" bestFit="1" customWidth="1"/>
    <col min="12065" max="12065" width="12.42578125" style="2" customWidth="1"/>
    <col min="12066" max="12066" width="13.85546875" style="2" customWidth="1"/>
    <col min="12067" max="12067" width="9.42578125" style="2" customWidth="1"/>
    <col min="12068" max="12068" width="16.28515625" style="2" customWidth="1"/>
    <col min="12069" max="12069" width="9.140625" style="2"/>
    <col min="12070" max="12070" width="37.7109375" style="2" customWidth="1"/>
    <col min="12071" max="12071" width="16.85546875" style="2" customWidth="1"/>
    <col min="12072" max="12072" width="17.28515625" style="2" customWidth="1"/>
    <col min="12073" max="12073" width="54.28515625" style="2" customWidth="1"/>
    <col min="12074" max="12074" width="26.7109375" style="2" customWidth="1"/>
    <col min="12075" max="12300" width="9.140625" style="2"/>
    <col min="12301" max="12301" width="5.28515625" style="2" customWidth="1"/>
    <col min="12302" max="12302" width="11.85546875" style="2" customWidth="1"/>
    <col min="12303" max="12303" width="13" style="2" customWidth="1"/>
    <col min="12304" max="12304" width="13.5703125" style="2" customWidth="1"/>
    <col min="12305" max="12306" width="12.42578125" style="2" bestFit="1" customWidth="1"/>
    <col min="12307" max="12307" width="13.140625" style="2" bestFit="1" customWidth="1"/>
    <col min="12308" max="12308" width="12.5703125" style="2" customWidth="1"/>
    <col min="12309" max="12309" width="15" style="2" customWidth="1"/>
    <col min="12310" max="12318" width="12.42578125" style="2" bestFit="1" customWidth="1"/>
    <col min="12319" max="12319" width="12.42578125" style="2" customWidth="1"/>
    <col min="12320" max="12320" width="12.42578125" style="2" bestFit="1" customWidth="1"/>
    <col min="12321" max="12321" width="12.42578125" style="2" customWidth="1"/>
    <col min="12322" max="12322" width="13.85546875" style="2" customWidth="1"/>
    <col min="12323" max="12323" width="9.42578125" style="2" customWidth="1"/>
    <col min="12324" max="12324" width="16.28515625" style="2" customWidth="1"/>
    <col min="12325" max="12325" width="9.140625" style="2"/>
    <col min="12326" max="12326" width="37.7109375" style="2" customWidth="1"/>
    <col min="12327" max="12327" width="16.85546875" style="2" customWidth="1"/>
    <col min="12328" max="12328" width="17.28515625" style="2" customWidth="1"/>
    <col min="12329" max="12329" width="54.28515625" style="2" customWidth="1"/>
    <col min="12330" max="12330" width="26.7109375" style="2" customWidth="1"/>
    <col min="12331" max="12556" width="9.140625" style="2"/>
    <col min="12557" max="12557" width="5.28515625" style="2" customWidth="1"/>
    <col min="12558" max="12558" width="11.85546875" style="2" customWidth="1"/>
    <col min="12559" max="12559" width="13" style="2" customWidth="1"/>
    <col min="12560" max="12560" width="13.5703125" style="2" customWidth="1"/>
    <col min="12561" max="12562" width="12.42578125" style="2" bestFit="1" customWidth="1"/>
    <col min="12563" max="12563" width="13.140625" style="2" bestFit="1" customWidth="1"/>
    <col min="12564" max="12564" width="12.5703125" style="2" customWidth="1"/>
    <col min="12565" max="12565" width="15" style="2" customWidth="1"/>
    <col min="12566" max="12574" width="12.42578125" style="2" bestFit="1" customWidth="1"/>
    <col min="12575" max="12575" width="12.42578125" style="2" customWidth="1"/>
    <col min="12576" max="12576" width="12.42578125" style="2" bestFit="1" customWidth="1"/>
    <col min="12577" max="12577" width="12.42578125" style="2" customWidth="1"/>
    <col min="12578" max="12578" width="13.85546875" style="2" customWidth="1"/>
    <col min="12579" max="12579" width="9.42578125" style="2" customWidth="1"/>
    <col min="12580" max="12580" width="16.28515625" style="2" customWidth="1"/>
    <col min="12581" max="12581" width="9.140625" style="2"/>
    <col min="12582" max="12582" width="37.7109375" style="2" customWidth="1"/>
    <col min="12583" max="12583" width="16.85546875" style="2" customWidth="1"/>
    <col min="12584" max="12584" width="17.28515625" style="2" customWidth="1"/>
    <col min="12585" max="12585" width="54.28515625" style="2" customWidth="1"/>
    <col min="12586" max="12586" width="26.7109375" style="2" customWidth="1"/>
    <col min="12587" max="12812" width="9.140625" style="2"/>
    <col min="12813" max="12813" width="5.28515625" style="2" customWidth="1"/>
    <col min="12814" max="12814" width="11.85546875" style="2" customWidth="1"/>
    <col min="12815" max="12815" width="13" style="2" customWidth="1"/>
    <col min="12816" max="12816" width="13.5703125" style="2" customWidth="1"/>
    <col min="12817" max="12818" width="12.42578125" style="2" bestFit="1" customWidth="1"/>
    <col min="12819" max="12819" width="13.140625" style="2" bestFit="1" customWidth="1"/>
    <col min="12820" max="12820" width="12.5703125" style="2" customWidth="1"/>
    <col min="12821" max="12821" width="15" style="2" customWidth="1"/>
    <col min="12822" max="12830" width="12.42578125" style="2" bestFit="1" customWidth="1"/>
    <col min="12831" max="12831" width="12.42578125" style="2" customWidth="1"/>
    <col min="12832" max="12832" width="12.42578125" style="2" bestFit="1" customWidth="1"/>
    <col min="12833" max="12833" width="12.42578125" style="2" customWidth="1"/>
    <col min="12834" max="12834" width="13.85546875" style="2" customWidth="1"/>
    <col min="12835" max="12835" width="9.42578125" style="2" customWidth="1"/>
    <col min="12836" max="12836" width="16.28515625" style="2" customWidth="1"/>
    <col min="12837" max="12837" width="9.140625" style="2"/>
    <col min="12838" max="12838" width="37.7109375" style="2" customWidth="1"/>
    <col min="12839" max="12839" width="16.85546875" style="2" customWidth="1"/>
    <col min="12840" max="12840" width="17.28515625" style="2" customWidth="1"/>
    <col min="12841" max="12841" width="54.28515625" style="2" customWidth="1"/>
    <col min="12842" max="12842" width="26.7109375" style="2" customWidth="1"/>
    <col min="12843" max="13068" width="9.140625" style="2"/>
    <col min="13069" max="13069" width="5.28515625" style="2" customWidth="1"/>
    <col min="13070" max="13070" width="11.85546875" style="2" customWidth="1"/>
    <col min="13071" max="13071" width="13" style="2" customWidth="1"/>
    <col min="13072" max="13072" width="13.5703125" style="2" customWidth="1"/>
    <col min="13073" max="13074" width="12.42578125" style="2" bestFit="1" customWidth="1"/>
    <col min="13075" max="13075" width="13.140625" style="2" bestFit="1" customWidth="1"/>
    <col min="13076" max="13076" width="12.5703125" style="2" customWidth="1"/>
    <col min="13077" max="13077" width="15" style="2" customWidth="1"/>
    <col min="13078" max="13086" width="12.42578125" style="2" bestFit="1" customWidth="1"/>
    <col min="13087" max="13087" width="12.42578125" style="2" customWidth="1"/>
    <col min="13088" max="13088" width="12.42578125" style="2" bestFit="1" customWidth="1"/>
    <col min="13089" max="13089" width="12.42578125" style="2" customWidth="1"/>
    <col min="13090" max="13090" width="13.85546875" style="2" customWidth="1"/>
    <col min="13091" max="13091" width="9.42578125" style="2" customWidth="1"/>
    <col min="13092" max="13092" width="16.28515625" style="2" customWidth="1"/>
    <col min="13093" max="13093" width="9.140625" style="2"/>
    <col min="13094" max="13094" width="37.7109375" style="2" customWidth="1"/>
    <col min="13095" max="13095" width="16.85546875" style="2" customWidth="1"/>
    <col min="13096" max="13096" width="17.28515625" style="2" customWidth="1"/>
    <col min="13097" max="13097" width="54.28515625" style="2" customWidth="1"/>
    <col min="13098" max="13098" width="26.7109375" style="2" customWidth="1"/>
    <col min="13099" max="13324" width="9.140625" style="2"/>
    <col min="13325" max="13325" width="5.28515625" style="2" customWidth="1"/>
    <col min="13326" max="13326" width="11.85546875" style="2" customWidth="1"/>
    <col min="13327" max="13327" width="13" style="2" customWidth="1"/>
    <col min="13328" max="13328" width="13.5703125" style="2" customWidth="1"/>
    <col min="13329" max="13330" width="12.42578125" style="2" bestFit="1" customWidth="1"/>
    <col min="13331" max="13331" width="13.140625" style="2" bestFit="1" customWidth="1"/>
    <col min="13332" max="13332" width="12.5703125" style="2" customWidth="1"/>
    <col min="13333" max="13333" width="15" style="2" customWidth="1"/>
    <col min="13334" max="13342" width="12.42578125" style="2" bestFit="1" customWidth="1"/>
    <col min="13343" max="13343" width="12.42578125" style="2" customWidth="1"/>
    <col min="13344" max="13344" width="12.42578125" style="2" bestFit="1" customWidth="1"/>
    <col min="13345" max="13345" width="12.42578125" style="2" customWidth="1"/>
    <col min="13346" max="13346" width="13.85546875" style="2" customWidth="1"/>
    <col min="13347" max="13347" width="9.42578125" style="2" customWidth="1"/>
    <col min="13348" max="13348" width="16.28515625" style="2" customWidth="1"/>
    <col min="13349" max="13349" width="9.140625" style="2"/>
    <col min="13350" max="13350" width="37.7109375" style="2" customWidth="1"/>
    <col min="13351" max="13351" width="16.85546875" style="2" customWidth="1"/>
    <col min="13352" max="13352" width="17.28515625" style="2" customWidth="1"/>
    <col min="13353" max="13353" width="54.28515625" style="2" customWidth="1"/>
    <col min="13354" max="13354" width="26.7109375" style="2" customWidth="1"/>
    <col min="13355" max="13580" width="9.140625" style="2"/>
    <col min="13581" max="13581" width="5.28515625" style="2" customWidth="1"/>
    <col min="13582" max="13582" width="11.85546875" style="2" customWidth="1"/>
    <col min="13583" max="13583" width="13" style="2" customWidth="1"/>
    <col min="13584" max="13584" width="13.5703125" style="2" customWidth="1"/>
    <col min="13585" max="13586" width="12.42578125" style="2" bestFit="1" customWidth="1"/>
    <col min="13587" max="13587" width="13.140625" style="2" bestFit="1" customWidth="1"/>
    <col min="13588" max="13588" width="12.5703125" style="2" customWidth="1"/>
    <col min="13589" max="13589" width="15" style="2" customWidth="1"/>
    <col min="13590" max="13598" width="12.42578125" style="2" bestFit="1" customWidth="1"/>
    <col min="13599" max="13599" width="12.42578125" style="2" customWidth="1"/>
    <col min="13600" max="13600" width="12.42578125" style="2" bestFit="1" customWidth="1"/>
    <col min="13601" max="13601" width="12.42578125" style="2" customWidth="1"/>
    <col min="13602" max="13602" width="13.85546875" style="2" customWidth="1"/>
    <col min="13603" max="13603" width="9.42578125" style="2" customWidth="1"/>
    <col min="13604" max="13604" width="16.28515625" style="2" customWidth="1"/>
    <col min="13605" max="13605" width="9.140625" style="2"/>
    <col min="13606" max="13606" width="37.7109375" style="2" customWidth="1"/>
    <col min="13607" max="13607" width="16.85546875" style="2" customWidth="1"/>
    <col min="13608" max="13608" width="17.28515625" style="2" customWidth="1"/>
    <col min="13609" max="13609" width="54.28515625" style="2" customWidth="1"/>
    <col min="13610" max="13610" width="26.7109375" style="2" customWidth="1"/>
    <col min="13611" max="13836" width="9.140625" style="2"/>
    <col min="13837" max="13837" width="5.28515625" style="2" customWidth="1"/>
    <col min="13838" max="13838" width="11.85546875" style="2" customWidth="1"/>
    <col min="13839" max="13839" width="13" style="2" customWidth="1"/>
    <col min="13840" max="13840" width="13.5703125" style="2" customWidth="1"/>
    <col min="13841" max="13842" width="12.42578125" style="2" bestFit="1" customWidth="1"/>
    <col min="13843" max="13843" width="13.140625" style="2" bestFit="1" customWidth="1"/>
    <col min="13844" max="13844" width="12.5703125" style="2" customWidth="1"/>
    <col min="13845" max="13845" width="15" style="2" customWidth="1"/>
    <col min="13846" max="13854" width="12.42578125" style="2" bestFit="1" customWidth="1"/>
    <col min="13855" max="13855" width="12.42578125" style="2" customWidth="1"/>
    <col min="13856" max="13856" width="12.42578125" style="2" bestFit="1" customWidth="1"/>
    <col min="13857" max="13857" width="12.42578125" style="2" customWidth="1"/>
    <col min="13858" max="13858" width="13.85546875" style="2" customWidth="1"/>
    <col min="13859" max="13859" width="9.42578125" style="2" customWidth="1"/>
    <col min="13860" max="13860" width="16.28515625" style="2" customWidth="1"/>
    <col min="13861" max="13861" width="9.140625" style="2"/>
    <col min="13862" max="13862" width="37.7109375" style="2" customWidth="1"/>
    <col min="13863" max="13863" width="16.85546875" style="2" customWidth="1"/>
    <col min="13864" max="13864" width="17.28515625" style="2" customWidth="1"/>
    <col min="13865" max="13865" width="54.28515625" style="2" customWidth="1"/>
    <col min="13866" max="13866" width="26.7109375" style="2" customWidth="1"/>
    <col min="13867" max="14092" width="9.140625" style="2"/>
    <col min="14093" max="14093" width="5.28515625" style="2" customWidth="1"/>
    <col min="14094" max="14094" width="11.85546875" style="2" customWidth="1"/>
    <col min="14095" max="14095" width="13" style="2" customWidth="1"/>
    <col min="14096" max="14096" width="13.5703125" style="2" customWidth="1"/>
    <col min="14097" max="14098" width="12.42578125" style="2" bestFit="1" customWidth="1"/>
    <col min="14099" max="14099" width="13.140625" style="2" bestFit="1" customWidth="1"/>
    <col min="14100" max="14100" width="12.5703125" style="2" customWidth="1"/>
    <col min="14101" max="14101" width="15" style="2" customWidth="1"/>
    <col min="14102" max="14110" width="12.42578125" style="2" bestFit="1" customWidth="1"/>
    <col min="14111" max="14111" width="12.42578125" style="2" customWidth="1"/>
    <col min="14112" max="14112" width="12.42578125" style="2" bestFit="1" customWidth="1"/>
    <col min="14113" max="14113" width="12.42578125" style="2" customWidth="1"/>
    <col min="14114" max="14114" width="13.85546875" style="2" customWidth="1"/>
    <col min="14115" max="14115" width="9.42578125" style="2" customWidth="1"/>
    <col min="14116" max="14116" width="16.28515625" style="2" customWidth="1"/>
    <col min="14117" max="14117" width="9.140625" style="2"/>
    <col min="14118" max="14118" width="37.7109375" style="2" customWidth="1"/>
    <col min="14119" max="14119" width="16.85546875" style="2" customWidth="1"/>
    <col min="14120" max="14120" width="17.28515625" style="2" customWidth="1"/>
    <col min="14121" max="14121" width="54.28515625" style="2" customWidth="1"/>
    <col min="14122" max="14122" width="26.7109375" style="2" customWidth="1"/>
    <col min="14123" max="14348" width="9.140625" style="2"/>
    <col min="14349" max="14349" width="5.28515625" style="2" customWidth="1"/>
    <col min="14350" max="14350" width="11.85546875" style="2" customWidth="1"/>
    <col min="14351" max="14351" width="13" style="2" customWidth="1"/>
    <col min="14352" max="14352" width="13.5703125" style="2" customWidth="1"/>
    <col min="14353" max="14354" width="12.42578125" style="2" bestFit="1" customWidth="1"/>
    <col min="14355" max="14355" width="13.140625" style="2" bestFit="1" customWidth="1"/>
    <col min="14356" max="14356" width="12.5703125" style="2" customWidth="1"/>
    <col min="14357" max="14357" width="15" style="2" customWidth="1"/>
    <col min="14358" max="14366" width="12.42578125" style="2" bestFit="1" customWidth="1"/>
    <col min="14367" max="14367" width="12.42578125" style="2" customWidth="1"/>
    <col min="14368" max="14368" width="12.42578125" style="2" bestFit="1" customWidth="1"/>
    <col min="14369" max="14369" width="12.42578125" style="2" customWidth="1"/>
    <col min="14370" max="14370" width="13.85546875" style="2" customWidth="1"/>
    <col min="14371" max="14371" width="9.42578125" style="2" customWidth="1"/>
    <col min="14372" max="14372" width="16.28515625" style="2" customWidth="1"/>
    <col min="14373" max="14373" width="9.140625" style="2"/>
    <col min="14374" max="14374" width="37.7109375" style="2" customWidth="1"/>
    <col min="14375" max="14375" width="16.85546875" style="2" customWidth="1"/>
    <col min="14376" max="14376" width="17.28515625" style="2" customWidth="1"/>
    <col min="14377" max="14377" width="54.28515625" style="2" customWidth="1"/>
    <col min="14378" max="14378" width="26.7109375" style="2" customWidth="1"/>
    <col min="14379" max="14604" width="9.140625" style="2"/>
    <col min="14605" max="14605" width="5.28515625" style="2" customWidth="1"/>
    <col min="14606" max="14606" width="11.85546875" style="2" customWidth="1"/>
    <col min="14607" max="14607" width="13" style="2" customWidth="1"/>
    <col min="14608" max="14608" width="13.5703125" style="2" customWidth="1"/>
    <col min="14609" max="14610" width="12.42578125" style="2" bestFit="1" customWidth="1"/>
    <col min="14611" max="14611" width="13.140625" style="2" bestFit="1" customWidth="1"/>
    <col min="14612" max="14612" width="12.5703125" style="2" customWidth="1"/>
    <col min="14613" max="14613" width="15" style="2" customWidth="1"/>
    <col min="14614" max="14622" width="12.42578125" style="2" bestFit="1" customWidth="1"/>
    <col min="14623" max="14623" width="12.42578125" style="2" customWidth="1"/>
    <col min="14624" max="14624" width="12.42578125" style="2" bestFit="1" customWidth="1"/>
    <col min="14625" max="14625" width="12.42578125" style="2" customWidth="1"/>
    <col min="14626" max="14626" width="13.85546875" style="2" customWidth="1"/>
    <col min="14627" max="14627" width="9.42578125" style="2" customWidth="1"/>
    <col min="14628" max="14628" width="16.28515625" style="2" customWidth="1"/>
    <col min="14629" max="14629" width="9.140625" style="2"/>
    <col min="14630" max="14630" width="37.7109375" style="2" customWidth="1"/>
    <col min="14631" max="14631" width="16.85546875" style="2" customWidth="1"/>
    <col min="14632" max="14632" width="17.28515625" style="2" customWidth="1"/>
    <col min="14633" max="14633" width="54.28515625" style="2" customWidth="1"/>
    <col min="14634" max="14634" width="26.7109375" style="2" customWidth="1"/>
    <col min="14635" max="14860" width="9.140625" style="2"/>
    <col min="14861" max="14861" width="5.28515625" style="2" customWidth="1"/>
    <col min="14862" max="14862" width="11.85546875" style="2" customWidth="1"/>
    <col min="14863" max="14863" width="13" style="2" customWidth="1"/>
    <col min="14864" max="14864" width="13.5703125" style="2" customWidth="1"/>
    <col min="14865" max="14866" width="12.42578125" style="2" bestFit="1" customWidth="1"/>
    <col min="14867" max="14867" width="13.140625" style="2" bestFit="1" customWidth="1"/>
    <col min="14868" max="14868" width="12.5703125" style="2" customWidth="1"/>
    <col min="14869" max="14869" width="15" style="2" customWidth="1"/>
    <col min="14870" max="14878" width="12.42578125" style="2" bestFit="1" customWidth="1"/>
    <col min="14879" max="14879" width="12.42578125" style="2" customWidth="1"/>
    <col min="14880" max="14880" width="12.42578125" style="2" bestFit="1" customWidth="1"/>
    <col min="14881" max="14881" width="12.42578125" style="2" customWidth="1"/>
    <col min="14882" max="14882" width="13.85546875" style="2" customWidth="1"/>
    <col min="14883" max="14883" width="9.42578125" style="2" customWidth="1"/>
    <col min="14884" max="14884" width="16.28515625" style="2" customWidth="1"/>
    <col min="14885" max="14885" width="9.140625" style="2"/>
    <col min="14886" max="14886" width="37.7109375" style="2" customWidth="1"/>
    <col min="14887" max="14887" width="16.85546875" style="2" customWidth="1"/>
    <col min="14888" max="14888" width="17.28515625" style="2" customWidth="1"/>
    <col min="14889" max="14889" width="54.28515625" style="2" customWidth="1"/>
    <col min="14890" max="14890" width="26.7109375" style="2" customWidth="1"/>
    <col min="14891" max="15116" width="9.140625" style="2"/>
    <col min="15117" max="15117" width="5.28515625" style="2" customWidth="1"/>
    <col min="15118" max="15118" width="11.85546875" style="2" customWidth="1"/>
    <col min="15119" max="15119" width="13" style="2" customWidth="1"/>
    <col min="15120" max="15120" width="13.5703125" style="2" customWidth="1"/>
    <col min="15121" max="15122" width="12.42578125" style="2" bestFit="1" customWidth="1"/>
    <col min="15123" max="15123" width="13.140625" style="2" bestFit="1" customWidth="1"/>
    <col min="15124" max="15124" width="12.5703125" style="2" customWidth="1"/>
    <col min="15125" max="15125" width="15" style="2" customWidth="1"/>
    <col min="15126" max="15134" width="12.42578125" style="2" bestFit="1" customWidth="1"/>
    <col min="15135" max="15135" width="12.42578125" style="2" customWidth="1"/>
    <col min="15136" max="15136" width="12.42578125" style="2" bestFit="1" customWidth="1"/>
    <col min="15137" max="15137" width="12.42578125" style="2" customWidth="1"/>
    <col min="15138" max="15138" width="13.85546875" style="2" customWidth="1"/>
    <col min="15139" max="15139" width="9.42578125" style="2" customWidth="1"/>
    <col min="15140" max="15140" width="16.28515625" style="2" customWidth="1"/>
    <col min="15141" max="15141" width="9.140625" style="2"/>
    <col min="15142" max="15142" width="37.7109375" style="2" customWidth="1"/>
    <col min="15143" max="15143" width="16.85546875" style="2" customWidth="1"/>
    <col min="15144" max="15144" width="17.28515625" style="2" customWidth="1"/>
    <col min="15145" max="15145" width="54.28515625" style="2" customWidth="1"/>
    <col min="15146" max="15146" width="26.7109375" style="2" customWidth="1"/>
    <col min="15147" max="15372" width="9.140625" style="2"/>
    <col min="15373" max="15373" width="5.28515625" style="2" customWidth="1"/>
    <col min="15374" max="15374" width="11.85546875" style="2" customWidth="1"/>
    <col min="15375" max="15375" width="13" style="2" customWidth="1"/>
    <col min="15376" max="15376" width="13.5703125" style="2" customWidth="1"/>
    <col min="15377" max="15378" width="12.42578125" style="2" bestFit="1" customWidth="1"/>
    <col min="15379" max="15379" width="13.140625" style="2" bestFit="1" customWidth="1"/>
    <col min="15380" max="15380" width="12.5703125" style="2" customWidth="1"/>
    <col min="15381" max="15381" width="15" style="2" customWidth="1"/>
    <col min="15382" max="15390" width="12.42578125" style="2" bestFit="1" customWidth="1"/>
    <col min="15391" max="15391" width="12.42578125" style="2" customWidth="1"/>
    <col min="15392" max="15392" width="12.42578125" style="2" bestFit="1" customWidth="1"/>
    <col min="15393" max="15393" width="12.42578125" style="2" customWidth="1"/>
    <col min="15394" max="15394" width="13.85546875" style="2" customWidth="1"/>
    <col min="15395" max="15395" width="9.42578125" style="2" customWidth="1"/>
    <col min="15396" max="15396" width="16.28515625" style="2" customWidth="1"/>
    <col min="15397" max="15397" width="9.140625" style="2"/>
    <col min="15398" max="15398" width="37.7109375" style="2" customWidth="1"/>
    <col min="15399" max="15399" width="16.85546875" style="2" customWidth="1"/>
    <col min="15400" max="15400" width="17.28515625" style="2" customWidth="1"/>
    <col min="15401" max="15401" width="54.28515625" style="2" customWidth="1"/>
    <col min="15402" max="15402" width="26.7109375" style="2" customWidth="1"/>
    <col min="15403" max="15628" width="9.140625" style="2"/>
    <col min="15629" max="15629" width="5.28515625" style="2" customWidth="1"/>
    <col min="15630" max="15630" width="11.85546875" style="2" customWidth="1"/>
    <col min="15631" max="15631" width="13" style="2" customWidth="1"/>
    <col min="15632" max="15632" width="13.5703125" style="2" customWidth="1"/>
    <col min="15633" max="15634" width="12.42578125" style="2" bestFit="1" customWidth="1"/>
    <col min="15635" max="15635" width="13.140625" style="2" bestFit="1" customWidth="1"/>
    <col min="15636" max="15636" width="12.5703125" style="2" customWidth="1"/>
    <col min="15637" max="15637" width="15" style="2" customWidth="1"/>
    <col min="15638" max="15646" width="12.42578125" style="2" bestFit="1" customWidth="1"/>
    <col min="15647" max="15647" width="12.42578125" style="2" customWidth="1"/>
    <col min="15648" max="15648" width="12.42578125" style="2" bestFit="1" customWidth="1"/>
    <col min="15649" max="15649" width="12.42578125" style="2" customWidth="1"/>
    <col min="15650" max="15650" width="13.85546875" style="2" customWidth="1"/>
    <col min="15651" max="15651" width="9.42578125" style="2" customWidth="1"/>
    <col min="15652" max="15652" width="16.28515625" style="2" customWidth="1"/>
    <col min="15653" max="15653" width="9.140625" style="2"/>
    <col min="15654" max="15654" width="37.7109375" style="2" customWidth="1"/>
    <col min="15655" max="15655" width="16.85546875" style="2" customWidth="1"/>
    <col min="15656" max="15656" width="17.28515625" style="2" customWidth="1"/>
    <col min="15657" max="15657" width="54.28515625" style="2" customWidth="1"/>
    <col min="15658" max="15658" width="26.7109375" style="2" customWidth="1"/>
    <col min="15659" max="15884" width="9.140625" style="2"/>
    <col min="15885" max="15885" width="5.28515625" style="2" customWidth="1"/>
    <col min="15886" max="15886" width="11.85546875" style="2" customWidth="1"/>
    <col min="15887" max="15887" width="13" style="2" customWidth="1"/>
    <col min="15888" max="15888" width="13.5703125" style="2" customWidth="1"/>
    <col min="15889" max="15890" width="12.42578125" style="2" bestFit="1" customWidth="1"/>
    <col min="15891" max="15891" width="13.140625" style="2" bestFit="1" customWidth="1"/>
    <col min="15892" max="15892" width="12.5703125" style="2" customWidth="1"/>
    <col min="15893" max="15893" width="15" style="2" customWidth="1"/>
    <col min="15894" max="15902" width="12.42578125" style="2" bestFit="1" customWidth="1"/>
    <col min="15903" max="15903" width="12.42578125" style="2" customWidth="1"/>
    <col min="15904" max="15904" width="12.42578125" style="2" bestFit="1" customWidth="1"/>
    <col min="15905" max="15905" width="12.42578125" style="2" customWidth="1"/>
    <col min="15906" max="15906" width="13.85546875" style="2" customWidth="1"/>
    <col min="15907" max="15907" width="9.42578125" style="2" customWidth="1"/>
    <col min="15908" max="15908" width="16.28515625" style="2" customWidth="1"/>
    <col min="15909" max="15909" width="9.140625" style="2"/>
    <col min="15910" max="15910" width="37.7109375" style="2" customWidth="1"/>
    <col min="15911" max="15911" width="16.85546875" style="2" customWidth="1"/>
    <col min="15912" max="15912" width="17.28515625" style="2" customWidth="1"/>
    <col min="15913" max="15913" width="54.28515625" style="2" customWidth="1"/>
    <col min="15914" max="15914" width="26.7109375" style="2" customWidth="1"/>
    <col min="15915" max="16140" width="9.140625" style="2"/>
    <col min="16141" max="16141" width="5.28515625" style="2" customWidth="1"/>
    <col min="16142" max="16142" width="11.85546875" style="2" customWidth="1"/>
    <col min="16143" max="16143" width="13" style="2" customWidth="1"/>
    <col min="16144" max="16144" width="13.5703125" style="2" customWidth="1"/>
    <col min="16145" max="16146" width="12.42578125" style="2" bestFit="1" customWidth="1"/>
    <col min="16147" max="16147" width="13.140625" style="2" bestFit="1" customWidth="1"/>
    <col min="16148" max="16148" width="12.5703125" style="2" customWidth="1"/>
    <col min="16149" max="16149" width="15" style="2" customWidth="1"/>
    <col min="16150" max="16158" width="12.42578125" style="2" bestFit="1" customWidth="1"/>
    <col min="16159" max="16159" width="12.42578125" style="2" customWidth="1"/>
    <col min="16160" max="16160" width="12.42578125" style="2" bestFit="1" customWidth="1"/>
    <col min="16161" max="16161" width="12.42578125" style="2" customWidth="1"/>
    <col min="16162" max="16162" width="13.85546875" style="2" customWidth="1"/>
    <col min="16163" max="16163" width="9.42578125" style="2" customWidth="1"/>
    <col min="16164" max="16164" width="16.28515625" style="2" customWidth="1"/>
    <col min="16165" max="16165" width="9.140625" style="2"/>
    <col min="16166" max="16166" width="37.7109375" style="2" customWidth="1"/>
    <col min="16167" max="16167" width="16.85546875" style="2" customWidth="1"/>
    <col min="16168" max="16168" width="17.28515625" style="2" customWidth="1"/>
    <col min="16169" max="16169" width="54.28515625" style="2" customWidth="1"/>
    <col min="16170" max="16170" width="26.7109375" style="2" customWidth="1"/>
    <col min="16171" max="16384" width="9.140625" style="2"/>
  </cols>
  <sheetData>
    <row r="1" spans="1:40" s="3" customFormat="1" ht="82.5" customHeight="1" x14ac:dyDescent="0.2">
      <c r="B1" s="4"/>
    </row>
    <row r="2" spans="1:40" s="5" customFormat="1" ht="15.75" x14ac:dyDescent="0.25">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row>
    <row r="3" spans="1:40" s="5" customFormat="1" ht="15.75" x14ac:dyDescent="0.25">
      <c r="B3" s="570" t="s">
        <v>4</v>
      </c>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row>
    <row r="4" spans="1:40" s="3" customFormat="1" ht="15.75" x14ac:dyDescent="0.2">
      <c r="B4" s="4"/>
      <c r="G4" s="627" t="s">
        <v>28</v>
      </c>
      <c r="H4" s="627"/>
      <c r="I4" s="627"/>
      <c r="J4" s="627"/>
      <c r="K4" s="627"/>
      <c r="L4" s="627"/>
      <c r="M4" s="627"/>
    </row>
    <row r="5" spans="1:40" s="3" customFormat="1" ht="12.75" x14ac:dyDescent="0.2">
      <c r="B5" s="4"/>
    </row>
    <row r="6" spans="1:40" s="3" customFormat="1" ht="12.75" x14ac:dyDescent="0.2">
      <c r="C6" s="6"/>
      <c r="D6" s="4"/>
    </row>
    <row r="7" spans="1:40" s="3" customFormat="1" ht="12.75" x14ac:dyDescent="0.2">
      <c r="A7" s="634" t="s">
        <v>64</v>
      </c>
      <c r="B7" s="635"/>
      <c r="C7" s="274">
        <f>I.Pressupostos!G13</f>
        <v>0</v>
      </c>
      <c r="D7" s="3" t="s">
        <v>174</v>
      </c>
    </row>
    <row r="8" spans="1:40" s="3" customFormat="1" ht="12.75" x14ac:dyDescent="0.2">
      <c r="A8" s="634" t="s">
        <v>65</v>
      </c>
      <c r="B8" s="635"/>
      <c r="C8" s="274">
        <f>I.Pressupostos!G12</f>
        <v>2025</v>
      </c>
    </row>
    <row r="9" spans="1:40" s="3" customFormat="1" ht="12.75" x14ac:dyDescent="0.2">
      <c r="A9" s="582" t="s">
        <v>172</v>
      </c>
      <c r="B9" s="582"/>
      <c r="C9" s="274">
        <f>I.Pressupostos!G14</f>
        <v>30</v>
      </c>
    </row>
    <row r="10" spans="1:40" s="3" customFormat="1" ht="12.75" x14ac:dyDescent="0.2">
      <c r="B10" s="4"/>
    </row>
    <row r="11" spans="1:40" s="392" customFormat="1" ht="7.5" customHeight="1" x14ac:dyDescent="0.25">
      <c r="A11" s="581"/>
      <c r="B11" s="581"/>
      <c r="C11" s="581"/>
      <c r="D11" s="581"/>
      <c r="E11" s="581"/>
      <c r="F11" s="391" t="str" cm="1">
        <f t="array" ref="F11">IFERROR(_xlfn.IFS(I.Pressupostos!G14&gt;0,"1"),"")</f>
        <v>1</v>
      </c>
      <c r="G11" s="391">
        <f>F11+1</f>
        <v>2</v>
      </c>
      <c r="H11" s="391">
        <f t="shared" ref="H11:N11" si="0">G11+1</f>
        <v>3</v>
      </c>
      <c r="I11" s="391">
        <f t="shared" si="0"/>
        <v>4</v>
      </c>
      <c r="J11" s="391">
        <f t="shared" si="0"/>
        <v>5</v>
      </c>
      <c r="K11" s="391">
        <f t="shared" si="0"/>
        <v>6</v>
      </c>
      <c r="L11" s="391">
        <f t="shared" si="0"/>
        <v>7</v>
      </c>
      <c r="M11" s="391">
        <f t="shared" si="0"/>
        <v>8</v>
      </c>
      <c r="N11" s="391">
        <f t="shared" si="0"/>
        <v>9</v>
      </c>
      <c r="O11" s="391" t="str" cm="1">
        <f t="array" ref="O11">IFERROR(_xlfn.IFS(I.Pressupostos!G14&gt;=10,"10"),"")</f>
        <v>10</v>
      </c>
      <c r="P11" s="391" t="str" cm="1">
        <f t="array" ref="P11">IFERROR(_xlfn.IFS(I.Pressupostos!G14&gt;10,"11"),"")</f>
        <v>11</v>
      </c>
      <c r="Q11" s="391">
        <f t="shared" ref="Q11:S11" si="1">P11+1</f>
        <v>12</v>
      </c>
      <c r="R11" s="391">
        <f t="shared" si="1"/>
        <v>13</v>
      </c>
      <c r="S11" s="391">
        <f t="shared" si="1"/>
        <v>14</v>
      </c>
      <c r="T11" s="391" t="str" cm="1">
        <f t="array" ref="T11">IFERROR(_xlfn.IFS(I.Pressupostos!G14&gt;=15,"15"),"")</f>
        <v>15</v>
      </c>
      <c r="U11" s="391" t="str" cm="1">
        <f t="array" ref="U11">IFERROR(_xlfn.IFS(I.Pressupostos!G14&gt;15,"16"),"")</f>
        <v>16</v>
      </c>
      <c r="V11" s="391">
        <f t="shared" ref="V11:X11" si="2">U11+1</f>
        <v>17</v>
      </c>
      <c r="W11" s="391">
        <f t="shared" si="2"/>
        <v>18</v>
      </c>
      <c r="X11" s="391">
        <f t="shared" si="2"/>
        <v>19</v>
      </c>
      <c r="Y11" s="391" t="str" cm="1">
        <f t="array" ref="Y11">IFERROR(_xlfn.IFS(I.Pressupostos!G14&gt;=20,"20"),"")</f>
        <v>20</v>
      </c>
      <c r="Z11" s="391" t="str" cm="1">
        <f t="array" ref="Z11">IFERROR(_xlfn.IFS(I.Pressupostos!G14&gt;20,"21"),"")</f>
        <v>21</v>
      </c>
      <c r="AA11" s="391">
        <f t="shared" ref="AA11:AC11" si="3">Z11+1</f>
        <v>22</v>
      </c>
      <c r="AB11" s="391">
        <f t="shared" si="3"/>
        <v>23</v>
      </c>
      <c r="AC11" s="391">
        <f t="shared" si="3"/>
        <v>24</v>
      </c>
      <c r="AD11" s="391" t="str" cm="1">
        <f t="array" ref="AD11">IFERROR(_xlfn.IFS(I.Pressupostos!G14&gt;=25,"25"),"")</f>
        <v>25</v>
      </c>
      <c r="AE11" s="391" t="str" cm="1">
        <f t="array" ref="AE11">IFERROR(_xlfn.IFS(I.Pressupostos!G14&gt;=26,"26"),"")</f>
        <v>26</v>
      </c>
      <c r="AF11" s="391">
        <f t="shared" ref="AF11:AI11" si="4">AE11+1</f>
        <v>27</v>
      </c>
      <c r="AG11" s="391">
        <f t="shared" si="4"/>
        <v>28</v>
      </c>
      <c r="AH11" s="391">
        <f t="shared" si="4"/>
        <v>29</v>
      </c>
      <c r="AI11" s="391">
        <f t="shared" si="4"/>
        <v>30</v>
      </c>
    </row>
    <row r="12" spans="1:40" ht="15.75" customHeight="1" thickBot="1" x14ac:dyDescent="0.3">
      <c r="A12" s="583" t="s">
        <v>220</v>
      </c>
      <c r="B12" s="583"/>
      <c r="C12" s="583"/>
      <c r="D12" s="583"/>
      <c r="E12" s="319"/>
      <c r="F12" s="277" t="str">
        <f>F11</f>
        <v>1</v>
      </c>
      <c r="G12" s="277">
        <f t="shared" ref="G12:AI12" si="5">G11</f>
        <v>2</v>
      </c>
      <c r="H12" s="277">
        <f t="shared" si="5"/>
        <v>3</v>
      </c>
      <c r="I12" s="277">
        <f t="shared" si="5"/>
        <v>4</v>
      </c>
      <c r="J12" s="277">
        <f t="shared" si="5"/>
        <v>5</v>
      </c>
      <c r="K12" s="277">
        <f t="shared" si="5"/>
        <v>6</v>
      </c>
      <c r="L12" s="277">
        <f t="shared" si="5"/>
        <v>7</v>
      </c>
      <c r="M12" s="277">
        <f t="shared" si="5"/>
        <v>8</v>
      </c>
      <c r="N12" s="277">
        <f t="shared" si="5"/>
        <v>9</v>
      </c>
      <c r="O12" s="277" t="str">
        <f t="shared" si="5"/>
        <v>10</v>
      </c>
      <c r="P12" s="277" t="str">
        <f t="shared" si="5"/>
        <v>11</v>
      </c>
      <c r="Q12" s="277">
        <f t="shared" si="5"/>
        <v>12</v>
      </c>
      <c r="R12" s="277">
        <f t="shared" si="5"/>
        <v>13</v>
      </c>
      <c r="S12" s="277">
        <f t="shared" si="5"/>
        <v>14</v>
      </c>
      <c r="T12" s="277" t="str">
        <f t="shared" si="5"/>
        <v>15</v>
      </c>
      <c r="U12" s="277" t="str">
        <f t="shared" si="5"/>
        <v>16</v>
      </c>
      <c r="V12" s="277">
        <f t="shared" si="5"/>
        <v>17</v>
      </c>
      <c r="W12" s="277">
        <f t="shared" si="5"/>
        <v>18</v>
      </c>
      <c r="X12" s="277">
        <f t="shared" si="5"/>
        <v>19</v>
      </c>
      <c r="Y12" s="277" t="str">
        <f t="shared" si="5"/>
        <v>20</v>
      </c>
      <c r="Z12" s="277" t="str">
        <f t="shared" si="5"/>
        <v>21</v>
      </c>
      <c r="AA12" s="277">
        <f t="shared" si="5"/>
        <v>22</v>
      </c>
      <c r="AB12" s="277">
        <f t="shared" si="5"/>
        <v>23</v>
      </c>
      <c r="AC12" s="277">
        <f t="shared" si="5"/>
        <v>24</v>
      </c>
      <c r="AD12" s="277" t="str">
        <f t="shared" si="5"/>
        <v>25</v>
      </c>
      <c r="AE12" s="277" t="str">
        <f t="shared" si="5"/>
        <v>26</v>
      </c>
      <c r="AF12" s="277">
        <f t="shared" si="5"/>
        <v>27</v>
      </c>
      <c r="AG12" s="277">
        <f t="shared" si="5"/>
        <v>28</v>
      </c>
      <c r="AH12" s="277">
        <f t="shared" si="5"/>
        <v>29</v>
      </c>
      <c r="AI12" s="277">
        <f t="shared" si="5"/>
        <v>30</v>
      </c>
      <c r="AL12" s="575"/>
      <c r="AM12" s="575"/>
      <c r="AN12" s="8"/>
    </row>
    <row r="13" spans="1:40" ht="24" customHeight="1" thickBot="1" x14ac:dyDescent="0.3">
      <c r="A13" s="584"/>
      <c r="B13" s="584"/>
      <c r="C13" s="584"/>
      <c r="D13" s="584"/>
      <c r="F13" s="276" t="s">
        <v>65</v>
      </c>
      <c r="AL13" s="8"/>
      <c r="AM13" s="8"/>
      <c r="AN13" s="8"/>
    </row>
    <row r="14" spans="1:40" s="9" customFormat="1" ht="16.5" customHeight="1" x14ac:dyDescent="0.2">
      <c r="A14" s="576" t="s">
        <v>47</v>
      </c>
      <c r="B14" s="576"/>
      <c r="C14" s="576"/>
      <c r="D14" s="577"/>
      <c r="E14" s="70">
        <f>F14-1</f>
        <v>2024</v>
      </c>
      <c r="F14" s="248">
        <f>C8</f>
        <v>2025</v>
      </c>
      <c r="G14" s="70">
        <f>F14+1</f>
        <v>2026</v>
      </c>
      <c r="H14" s="70">
        <f t="shared" ref="H14:T14" si="6">G14+1</f>
        <v>2027</v>
      </c>
      <c r="I14" s="70">
        <f t="shared" si="6"/>
        <v>2028</v>
      </c>
      <c r="J14" s="70">
        <f t="shared" si="6"/>
        <v>2029</v>
      </c>
      <c r="K14" s="70">
        <f t="shared" si="6"/>
        <v>2030</v>
      </c>
      <c r="L14" s="70">
        <f t="shared" si="6"/>
        <v>2031</v>
      </c>
      <c r="M14" s="70">
        <f t="shared" si="6"/>
        <v>2032</v>
      </c>
      <c r="N14" s="70">
        <f t="shared" si="6"/>
        <v>2033</v>
      </c>
      <c r="O14" s="70">
        <f t="shared" si="6"/>
        <v>2034</v>
      </c>
      <c r="P14" s="70">
        <f t="shared" si="6"/>
        <v>2035</v>
      </c>
      <c r="Q14" s="70">
        <f t="shared" si="6"/>
        <v>2036</v>
      </c>
      <c r="R14" s="70">
        <f t="shared" si="6"/>
        <v>2037</v>
      </c>
      <c r="S14" s="70">
        <f t="shared" si="6"/>
        <v>2038</v>
      </c>
      <c r="T14" s="70">
        <f t="shared" si="6"/>
        <v>2039</v>
      </c>
      <c r="U14" s="70">
        <f t="shared" ref="U14" si="7">T14+1</f>
        <v>2040</v>
      </c>
      <c r="V14" s="70">
        <f t="shared" ref="V14" si="8">U14+1</f>
        <v>2041</v>
      </c>
      <c r="W14" s="70">
        <f t="shared" ref="W14" si="9">V14+1</f>
        <v>2042</v>
      </c>
      <c r="X14" s="70">
        <f t="shared" ref="X14" si="10">W14+1</f>
        <v>2043</v>
      </c>
      <c r="Y14" s="70">
        <f t="shared" ref="Y14" si="11">X14+1</f>
        <v>2044</v>
      </c>
      <c r="Z14" s="70">
        <f t="shared" ref="Z14" si="12">Y14+1</f>
        <v>2045</v>
      </c>
      <c r="AA14" s="70">
        <f t="shared" ref="AA14" si="13">Z14+1</f>
        <v>2046</v>
      </c>
      <c r="AB14" s="70">
        <f t="shared" ref="AB14" si="14">AA14+1</f>
        <v>2047</v>
      </c>
      <c r="AC14" s="70">
        <f t="shared" ref="AC14" si="15">AB14+1</f>
        <v>2048</v>
      </c>
      <c r="AD14" s="70">
        <f t="shared" ref="AD14" si="16">AC14+1</f>
        <v>2049</v>
      </c>
      <c r="AE14" s="70">
        <f t="shared" ref="AE14" si="17">AD14+1</f>
        <v>2050</v>
      </c>
      <c r="AF14" s="70">
        <f t="shared" ref="AF14" si="18">AE14+1</f>
        <v>2051</v>
      </c>
      <c r="AG14" s="70">
        <f t="shared" ref="AG14" si="19">AF14+1</f>
        <v>2052</v>
      </c>
      <c r="AH14" s="70">
        <f t="shared" ref="AH14" si="20">AG14+1</f>
        <v>2053</v>
      </c>
      <c r="AI14" s="70">
        <f t="shared" ref="AI14" si="21">AH14+1</f>
        <v>2054</v>
      </c>
      <c r="AJ14" s="2"/>
    </row>
    <row r="15" spans="1:40" s="9" customFormat="1" ht="6.75" customHeight="1" thickBot="1" x14ac:dyDescent="0.25">
      <c r="A15" s="56"/>
      <c r="B15" s="57"/>
      <c r="C15" s="57"/>
      <c r="D15" s="58"/>
      <c r="E15" s="59"/>
      <c r="F15" s="59"/>
      <c r="G15" s="59"/>
      <c r="H15" s="59"/>
      <c r="I15" s="59"/>
      <c r="J15" s="59"/>
      <c r="K15" s="59"/>
      <c r="L15" s="59"/>
      <c r="M15" s="59"/>
      <c r="N15" s="59"/>
      <c r="O15" s="59"/>
      <c r="P15" s="59"/>
      <c r="Q15" s="59"/>
      <c r="R15" s="60"/>
      <c r="S15" s="60"/>
      <c r="T15" s="60"/>
      <c r="U15" s="60"/>
      <c r="V15" s="60"/>
      <c r="W15" s="60"/>
      <c r="X15" s="60"/>
      <c r="Y15" s="60"/>
      <c r="Z15" s="60"/>
      <c r="AA15" s="60"/>
      <c r="AB15" s="60"/>
      <c r="AC15" s="60"/>
      <c r="AD15" s="60"/>
      <c r="AE15" s="60"/>
      <c r="AF15" s="60"/>
      <c r="AG15" s="60"/>
      <c r="AH15" s="60"/>
      <c r="AI15" s="60"/>
      <c r="AJ15" s="61"/>
    </row>
    <row r="16" spans="1:40" s="15" customFormat="1" ht="39.75" customHeight="1" x14ac:dyDescent="0.2">
      <c r="A16" s="578" t="s">
        <v>19</v>
      </c>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80"/>
    </row>
    <row r="17" spans="1:36" s="15" customFormat="1" ht="4.5" customHeight="1" x14ac:dyDescent="0.25">
      <c r="A17" s="62"/>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63"/>
    </row>
    <row r="18" spans="1:36" s="15" customFormat="1" ht="18" customHeight="1" thickBot="1" x14ac:dyDescent="0.25">
      <c r="A18" s="573" t="s">
        <v>16</v>
      </c>
      <c r="B18" s="574"/>
      <c r="C18" s="574"/>
      <c r="D18" s="574"/>
      <c r="E18" s="574"/>
      <c r="F18" s="574"/>
      <c r="G18" s="574"/>
      <c r="H18" s="574"/>
      <c r="I18" s="574"/>
      <c r="J18" s="574"/>
      <c r="K18" s="574"/>
      <c r="L18" s="574"/>
      <c r="M18" s="574"/>
      <c r="N18" s="574"/>
      <c r="O18" s="574"/>
      <c r="P18" s="574"/>
      <c r="Q18" s="574"/>
      <c r="R18" s="574"/>
      <c r="S18" s="574"/>
      <c r="T18" s="574"/>
      <c r="U18" s="211"/>
      <c r="V18" s="211"/>
      <c r="W18" s="211"/>
      <c r="X18" s="211"/>
      <c r="Y18" s="211"/>
      <c r="Z18" s="211"/>
      <c r="AA18" s="211"/>
      <c r="AB18" s="211"/>
      <c r="AC18" s="211"/>
      <c r="AD18" s="211"/>
      <c r="AE18" s="211"/>
      <c r="AF18" s="211"/>
      <c r="AG18" s="211"/>
      <c r="AH18" s="211"/>
      <c r="AI18" s="211"/>
      <c r="AJ18" s="75" t="s">
        <v>38</v>
      </c>
    </row>
    <row r="19" spans="1:36" customFormat="1" x14ac:dyDescent="0.25">
      <c r="A19" s="362"/>
      <c r="B19" s="588" t="s">
        <v>75</v>
      </c>
      <c r="C19" s="588"/>
      <c r="D19" s="588"/>
      <c r="E19" s="410"/>
      <c r="F19" s="414"/>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76">
        <f t="shared" ref="AJ19:AJ28" si="22">SUM(E19:AI19)</f>
        <v>0</v>
      </c>
    </row>
    <row r="20" spans="1:36" customFormat="1" x14ac:dyDescent="0.25">
      <c r="A20" s="378"/>
      <c r="B20" s="592"/>
      <c r="C20" s="593"/>
      <c r="D20" s="594"/>
      <c r="E20" s="402"/>
      <c r="F20" s="403"/>
      <c r="G20" s="404"/>
      <c r="H20" s="405"/>
      <c r="I20" s="405"/>
      <c r="J20" s="405"/>
      <c r="K20" s="405"/>
      <c r="L20" s="405"/>
      <c r="M20" s="405"/>
      <c r="N20" s="405"/>
      <c r="O20" s="405"/>
      <c r="P20" s="405"/>
      <c r="Q20" s="405"/>
      <c r="R20" s="405"/>
      <c r="S20" s="405"/>
      <c r="T20" s="406"/>
      <c r="U20" s="406"/>
      <c r="V20" s="406"/>
      <c r="W20" s="406"/>
      <c r="X20" s="406"/>
      <c r="Y20" s="406"/>
      <c r="Z20" s="406"/>
      <c r="AA20" s="406"/>
      <c r="AB20" s="406"/>
      <c r="AC20" s="406"/>
      <c r="AD20" s="406"/>
      <c r="AE20" s="406"/>
      <c r="AF20" s="406"/>
      <c r="AG20" s="406"/>
      <c r="AH20" s="406"/>
      <c r="AI20" s="406"/>
      <c r="AJ20" s="67">
        <f t="shared" si="22"/>
        <v>0</v>
      </c>
    </row>
    <row r="21" spans="1:36" customFormat="1" x14ac:dyDescent="0.25">
      <c r="A21" s="378"/>
      <c r="B21" s="589"/>
      <c r="C21" s="589"/>
      <c r="D21" s="589"/>
      <c r="E21" s="406"/>
      <c r="F21" s="407"/>
      <c r="G21" s="408"/>
      <c r="H21" s="409"/>
      <c r="I21" s="409"/>
      <c r="J21" s="409"/>
      <c r="K21" s="409"/>
      <c r="L21" s="409"/>
      <c r="M21" s="409"/>
      <c r="N21" s="409"/>
      <c r="O21" s="409"/>
      <c r="P21" s="409"/>
      <c r="Q21" s="409"/>
      <c r="R21" s="406"/>
      <c r="S21" s="406"/>
      <c r="T21" s="406"/>
      <c r="U21" s="406"/>
      <c r="V21" s="406"/>
      <c r="W21" s="406"/>
      <c r="X21" s="406"/>
      <c r="Y21" s="406"/>
      <c r="Z21" s="406"/>
      <c r="AA21" s="406"/>
      <c r="AB21" s="406"/>
      <c r="AC21" s="406"/>
      <c r="AD21" s="406"/>
      <c r="AE21" s="406"/>
      <c r="AF21" s="406"/>
      <c r="AG21" s="406"/>
      <c r="AH21" s="406"/>
      <c r="AI21" s="406"/>
      <c r="AJ21" s="67">
        <f t="shared" si="22"/>
        <v>0</v>
      </c>
    </row>
    <row r="22" spans="1:36" customFormat="1" x14ac:dyDescent="0.25">
      <c r="A22" s="434"/>
      <c r="B22" s="590"/>
      <c r="C22" s="590"/>
      <c r="D22" s="590"/>
      <c r="E22" s="415"/>
      <c r="F22" s="416"/>
      <c r="G22" s="417"/>
      <c r="H22" s="418"/>
      <c r="I22" s="418"/>
      <c r="J22" s="418"/>
      <c r="K22" s="418"/>
      <c r="L22" s="418"/>
      <c r="M22" s="418"/>
      <c r="N22" s="418"/>
      <c r="O22" s="418"/>
      <c r="P22" s="418"/>
      <c r="Q22" s="418"/>
      <c r="R22" s="418"/>
      <c r="S22" s="418"/>
      <c r="T22" s="419"/>
      <c r="U22" s="420"/>
      <c r="V22" s="420"/>
      <c r="W22" s="420"/>
      <c r="X22" s="420"/>
      <c r="Y22" s="420"/>
      <c r="Z22" s="420"/>
      <c r="AA22" s="420"/>
      <c r="AB22" s="420"/>
      <c r="AC22" s="420"/>
      <c r="AD22" s="420"/>
      <c r="AE22" s="420"/>
      <c r="AF22" s="420"/>
      <c r="AG22" s="420"/>
      <c r="AH22" s="420"/>
      <c r="AI22" s="420"/>
      <c r="AJ22" s="77">
        <f t="shared" si="22"/>
        <v>0</v>
      </c>
    </row>
    <row r="23" spans="1:36" customFormat="1" x14ac:dyDescent="0.25">
      <c r="A23" s="362"/>
      <c r="B23" s="588" t="s">
        <v>75</v>
      </c>
      <c r="C23" s="588"/>
      <c r="D23" s="588"/>
      <c r="E23" s="410"/>
      <c r="F23" s="411"/>
      <c r="G23" s="412"/>
      <c r="H23" s="400"/>
      <c r="I23" s="400"/>
      <c r="J23" s="400"/>
      <c r="K23" s="400"/>
      <c r="L23" s="400"/>
      <c r="M23" s="400"/>
      <c r="N23" s="400"/>
      <c r="O23" s="400"/>
      <c r="P23" s="400"/>
      <c r="Q23" s="400"/>
      <c r="R23" s="400"/>
      <c r="S23" s="400"/>
      <c r="T23" s="400"/>
      <c r="U23" s="410"/>
      <c r="V23" s="410"/>
      <c r="W23" s="410"/>
      <c r="X23" s="410"/>
      <c r="Y23" s="410"/>
      <c r="Z23" s="410"/>
      <c r="AA23" s="410"/>
      <c r="AB23" s="410"/>
      <c r="AC23" s="410"/>
      <c r="AD23" s="410"/>
      <c r="AE23" s="410"/>
      <c r="AF23" s="410"/>
      <c r="AG23" s="410"/>
      <c r="AH23" s="410"/>
      <c r="AI23" s="410"/>
      <c r="AJ23" s="225">
        <f t="shared" si="22"/>
        <v>0</v>
      </c>
    </row>
    <row r="24" spans="1:36" customFormat="1" x14ac:dyDescent="0.25">
      <c r="A24" s="378"/>
      <c r="B24" s="589"/>
      <c r="C24" s="589"/>
      <c r="D24" s="589"/>
      <c r="E24" s="402"/>
      <c r="F24" s="403"/>
      <c r="G24" s="404"/>
      <c r="H24" s="405"/>
      <c r="I24" s="405"/>
      <c r="J24" s="405"/>
      <c r="K24" s="405"/>
      <c r="L24" s="405"/>
      <c r="M24" s="405"/>
      <c r="N24" s="405"/>
      <c r="O24" s="405"/>
      <c r="P24" s="405"/>
      <c r="Q24" s="405"/>
      <c r="R24" s="405"/>
      <c r="S24" s="405"/>
      <c r="T24" s="409"/>
      <c r="U24" s="406"/>
      <c r="V24" s="406"/>
      <c r="W24" s="406"/>
      <c r="X24" s="406"/>
      <c r="Y24" s="406"/>
      <c r="Z24" s="406"/>
      <c r="AA24" s="406"/>
      <c r="AB24" s="406"/>
      <c r="AC24" s="406"/>
      <c r="AD24" s="406"/>
      <c r="AE24" s="406"/>
      <c r="AF24" s="406"/>
      <c r="AG24" s="406"/>
      <c r="AH24" s="406"/>
      <c r="AI24" s="406"/>
      <c r="AJ24" s="67">
        <f t="shared" si="22"/>
        <v>0</v>
      </c>
    </row>
    <row r="25" spans="1:36" customFormat="1" x14ac:dyDescent="0.25">
      <c r="A25" s="378"/>
      <c r="B25" s="589"/>
      <c r="C25" s="589"/>
      <c r="D25" s="589"/>
      <c r="E25" s="413"/>
      <c r="F25" s="407"/>
      <c r="G25" s="408"/>
      <c r="H25" s="409"/>
      <c r="I25" s="409"/>
      <c r="J25" s="409"/>
      <c r="K25" s="409"/>
      <c r="L25" s="409"/>
      <c r="M25" s="409"/>
      <c r="N25" s="409"/>
      <c r="O25" s="409"/>
      <c r="P25" s="409"/>
      <c r="Q25" s="409"/>
      <c r="R25" s="409"/>
      <c r="S25" s="409"/>
      <c r="T25" s="409"/>
      <c r="U25" s="406"/>
      <c r="V25" s="406"/>
      <c r="W25" s="406"/>
      <c r="X25" s="406"/>
      <c r="Y25" s="406"/>
      <c r="Z25" s="406"/>
      <c r="AA25" s="406"/>
      <c r="AB25" s="406"/>
      <c r="AC25" s="406"/>
      <c r="AD25" s="406"/>
      <c r="AE25" s="406"/>
      <c r="AF25" s="406"/>
      <c r="AG25" s="406"/>
      <c r="AH25" s="406"/>
      <c r="AI25" s="406"/>
      <c r="AJ25" s="67">
        <f t="shared" si="22"/>
        <v>0</v>
      </c>
    </row>
    <row r="26" spans="1:36" customFormat="1" x14ac:dyDescent="0.25">
      <c r="A26" s="434"/>
      <c r="B26" s="590"/>
      <c r="C26" s="590"/>
      <c r="D26" s="590"/>
      <c r="E26" s="415"/>
      <c r="F26" s="416"/>
      <c r="G26" s="417"/>
      <c r="H26" s="418"/>
      <c r="I26" s="418"/>
      <c r="J26" s="418"/>
      <c r="K26" s="418"/>
      <c r="L26" s="418"/>
      <c r="M26" s="418"/>
      <c r="N26" s="418"/>
      <c r="O26" s="418"/>
      <c r="P26" s="418"/>
      <c r="Q26" s="418"/>
      <c r="R26" s="418"/>
      <c r="S26" s="418"/>
      <c r="T26" s="419"/>
      <c r="U26" s="420"/>
      <c r="V26" s="420"/>
      <c r="W26" s="420"/>
      <c r="X26" s="420"/>
      <c r="Y26" s="420"/>
      <c r="Z26" s="420"/>
      <c r="AA26" s="420"/>
      <c r="AB26" s="420"/>
      <c r="AC26" s="420"/>
      <c r="AD26" s="420"/>
      <c r="AE26" s="420"/>
      <c r="AF26" s="420"/>
      <c r="AG26" s="420"/>
      <c r="AH26" s="420"/>
      <c r="AI26" s="420"/>
      <c r="AJ26" s="77">
        <f t="shared" si="22"/>
        <v>0</v>
      </c>
    </row>
    <row r="27" spans="1:36" customFormat="1" x14ac:dyDescent="0.25">
      <c r="A27" s="368" t="s">
        <v>17</v>
      </c>
      <c r="B27" s="591" t="s">
        <v>75</v>
      </c>
      <c r="C27" s="591"/>
      <c r="D27" s="591"/>
      <c r="E27" s="421"/>
      <c r="F27" s="422"/>
      <c r="G27" s="423"/>
      <c r="H27" s="424"/>
      <c r="I27" s="424"/>
      <c r="J27" s="424"/>
      <c r="K27" s="424"/>
      <c r="L27" s="424"/>
      <c r="M27" s="424"/>
      <c r="N27" s="424"/>
      <c r="O27" s="424"/>
      <c r="P27" s="424"/>
      <c r="Q27" s="424"/>
      <c r="R27" s="424"/>
      <c r="S27" s="424"/>
      <c r="T27" s="421"/>
      <c r="U27" s="421"/>
      <c r="V27" s="421"/>
      <c r="W27" s="421"/>
      <c r="X27" s="421"/>
      <c r="Y27" s="421"/>
      <c r="Z27" s="421"/>
      <c r="AA27" s="421"/>
      <c r="AB27" s="421"/>
      <c r="AC27" s="421"/>
      <c r="AD27" s="421"/>
      <c r="AE27" s="421"/>
      <c r="AF27" s="421"/>
      <c r="AG27" s="421"/>
      <c r="AH27" s="421"/>
      <c r="AI27" s="421"/>
      <c r="AJ27" s="225">
        <f t="shared" si="22"/>
        <v>0</v>
      </c>
    </row>
    <row r="28" spans="1:36" customFormat="1" ht="15.75" thickBot="1" x14ac:dyDescent="0.3">
      <c r="A28" s="378"/>
      <c r="B28" s="589"/>
      <c r="C28" s="589"/>
      <c r="D28" s="589"/>
      <c r="E28" s="413"/>
      <c r="F28" s="425"/>
      <c r="G28" s="426"/>
      <c r="H28" s="427"/>
      <c r="I28" s="427"/>
      <c r="J28" s="427"/>
      <c r="K28" s="427"/>
      <c r="L28" s="427"/>
      <c r="M28" s="427"/>
      <c r="N28" s="427"/>
      <c r="O28" s="427"/>
      <c r="P28" s="427"/>
      <c r="Q28" s="427"/>
      <c r="R28" s="427"/>
      <c r="S28" s="427"/>
      <c r="T28" s="409"/>
      <c r="U28" s="406"/>
      <c r="V28" s="406"/>
      <c r="W28" s="406"/>
      <c r="X28" s="406"/>
      <c r="Y28" s="406"/>
      <c r="Z28" s="406"/>
      <c r="AA28" s="406"/>
      <c r="AB28" s="406"/>
      <c r="AC28" s="406"/>
      <c r="AD28" s="406"/>
      <c r="AE28" s="406"/>
      <c r="AF28" s="406"/>
      <c r="AG28" s="406"/>
      <c r="AH28" s="406"/>
      <c r="AI28" s="406"/>
      <c r="AJ28" s="67">
        <f t="shared" si="22"/>
        <v>0</v>
      </c>
    </row>
    <row r="29" spans="1:36" s="17" customFormat="1" ht="18" customHeight="1" thickBot="1" x14ac:dyDescent="0.25">
      <c r="A29" s="585" t="s">
        <v>23</v>
      </c>
      <c r="B29" s="576"/>
      <c r="C29" s="576"/>
      <c r="D29" s="576"/>
      <c r="E29" s="576"/>
      <c r="F29" s="58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87"/>
    </row>
    <row r="30" spans="1:36" s="17" customFormat="1" ht="18" customHeight="1" x14ac:dyDescent="0.2">
      <c r="A30" s="65">
        <v>1</v>
      </c>
      <c r="B30" s="595" t="s">
        <v>73</v>
      </c>
      <c r="C30" s="595"/>
      <c r="D30" s="595"/>
      <c r="E30" s="231">
        <f t="shared" ref="E30:AI30" si="23">E19</f>
        <v>0</v>
      </c>
      <c r="F30" s="244">
        <f t="shared" si="23"/>
        <v>0</v>
      </c>
      <c r="G30" s="234">
        <f t="shared" si="23"/>
        <v>0</v>
      </c>
      <c r="H30" s="18">
        <f t="shared" si="23"/>
        <v>0</v>
      </c>
      <c r="I30" s="18">
        <f t="shared" si="23"/>
        <v>0</v>
      </c>
      <c r="J30" s="18">
        <f t="shared" si="23"/>
        <v>0</v>
      </c>
      <c r="K30" s="18">
        <f t="shared" si="23"/>
        <v>0</v>
      </c>
      <c r="L30" s="18">
        <f t="shared" si="23"/>
        <v>0</v>
      </c>
      <c r="M30" s="18">
        <f t="shared" si="23"/>
        <v>0</v>
      </c>
      <c r="N30" s="18">
        <f t="shared" si="23"/>
        <v>0</v>
      </c>
      <c r="O30" s="18">
        <f t="shared" si="23"/>
        <v>0</v>
      </c>
      <c r="P30" s="18">
        <f t="shared" si="23"/>
        <v>0</v>
      </c>
      <c r="Q30" s="18">
        <f t="shared" si="23"/>
        <v>0</v>
      </c>
      <c r="R30" s="18">
        <f t="shared" si="23"/>
        <v>0</v>
      </c>
      <c r="S30" s="18">
        <f t="shared" si="23"/>
        <v>0</v>
      </c>
      <c r="T30" s="18">
        <f t="shared" si="23"/>
        <v>0</v>
      </c>
      <c r="U30" s="18">
        <f t="shared" si="23"/>
        <v>0</v>
      </c>
      <c r="V30" s="18">
        <f t="shared" si="23"/>
        <v>0</v>
      </c>
      <c r="W30" s="18">
        <f t="shared" si="23"/>
        <v>0</v>
      </c>
      <c r="X30" s="18">
        <f t="shared" si="23"/>
        <v>0</v>
      </c>
      <c r="Y30" s="18">
        <f t="shared" si="23"/>
        <v>0</v>
      </c>
      <c r="Z30" s="18">
        <f t="shared" si="23"/>
        <v>0</v>
      </c>
      <c r="AA30" s="18">
        <f t="shared" si="23"/>
        <v>0</v>
      </c>
      <c r="AB30" s="18">
        <f t="shared" si="23"/>
        <v>0</v>
      </c>
      <c r="AC30" s="18">
        <f t="shared" si="23"/>
        <v>0</v>
      </c>
      <c r="AD30" s="18">
        <f t="shared" si="23"/>
        <v>0</v>
      </c>
      <c r="AE30" s="18">
        <f t="shared" si="23"/>
        <v>0</v>
      </c>
      <c r="AF30" s="18">
        <f t="shared" si="23"/>
        <v>0</v>
      </c>
      <c r="AG30" s="18">
        <f t="shared" si="23"/>
        <v>0</v>
      </c>
      <c r="AH30" s="18">
        <f t="shared" si="23"/>
        <v>0</v>
      </c>
      <c r="AI30" s="18">
        <f t="shared" si="23"/>
        <v>0</v>
      </c>
      <c r="AJ30" s="68">
        <f>SUM(E30:AI30)</f>
        <v>0</v>
      </c>
    </row>
    <row r="31" spans="1:36" s="17" customFormat="1" ht="18" customHeight="1" x14ac:dyDescent="0.2">
      <c r="A31" s="65">
        <v>2</v>
      </c>
      <c r="B31" s="595" t="s">
        <v>73</v>
      </c>
      <c r="C31" s="595"/>
      <c r="D31" s="595"/>
      <c r="E31" s="231">
        <f t="shared" ref="E31:AI31" si="24">E23</f>
        <v>0</v>
      </c>
      <c r="F31" s="245">
        <f t="shared" si="24"/>
        <v>0</v>
      </c>
      <c r="G31" s="234">
        <f t="shared" si="24"/>
        <v>0</v>
      </c>
      <c r="H31" s="18">
        <f t="shared" si="24"/>
        <v>0</v>
      </c>
      <c r="I31" s="18">
        <f t="shared" si="24"/>
        <v>0</v>
      </c>
      <c r="J31" s="18">
        <f t="shared" si="24"/>
        <v>0</v>
      </c>
      <c r="K31" s="18">
        <f t="shared" si="24"/>
        <v>0</v>
      </c>
      <c r="L31" s="18">
        <f t="shared" si="24"/>
        <v>0</v>
      </c>
      <c r="M31" s="18">
        <f t="shared" si="24"/>
        <v>0</v>
      </c>
      <c r="N31" s="18">
        <f t="shared" si="24"/>
        <v>0</v>
      </c>
      <c r="O31" s="18">
        <f t="shared" si="24"/>
        <v>0</v>
      </c>
      <c r="P31" s="18">
        <f t="shared" si="24"/>
        <v>0</v>
      </c>
      <c r="Q31" s="18">
        <f t="shared" si="24"/>
        <v>0</v>
      </c>
      <c r="R31" s="18">
        <f t="shared" si="24"/>
        <v>0</v>
      </c>
      <c r="S31" s="18">
        <f t="shared" si="24"/>
        <v>0</v>
      </c>
      <c r="T31" s="18">
        <f t="shared" si="24"/>
        <v>0</v>
      </c>
      <c r="U31" s="18">
        <f t="shared" si="24"/>
        <v>0</v>
      </c>
      <c r="V31" s="18">
        <f t="shared" si="24"/>
        <v>0</v>
      </c>
      <c r="W31" s="18">
        <f t="shared" si="24"/>
        <v>0</v>
      </c>
      <c r="X31" s="18">
        <f t="shared" si="24"/>
        <v>0</v>
      </c>
      <c r="Y31" s="18">
        <f t="shared" si="24"/>
        <v>0</v>
      </c>
      <c r="Z31" s="18">
        <f t="shared" si="24"/>
        <v>0</v>
      </c>
      <c r="AA31" s="18">
        <f t="shared" si="24"/>
        <v>0</v>
      </c>
      <c r="AB31" s="18">
        <f t="shared" si="24"/>
        <v>0</v>
      </c>
      <c r="AC31" s="18">
        <f t="shared" si="24"/>
        <v>0</v>
      </c>
      <c r="AD31" s="18">
        <f t="shared" si="24"/>
        <v>0</v>
      </c>
      <c r="AE31" s="18">
        <f t="shared" si="24"/>
        <v>0</v>
      </c>
      <c r="AF31" s="18">
        <f t="shared" si="24"/>
        <v>0</v>
      </c>
      <c r="AG31" s="18">
        <f t="shared" si="24"/>
        <v>0</v>
      </c>
      <c r="AH31" s="18">
        <f t="shared" si="24"/>
        <v>0</v>
      </c>
      <c r="AI31" s="18">
        <f t="shared" si="24"/>
        <v>0</v>
      </c>
      <c r="AJ31" s="68">
        <f>SUM(E31:AI31)</f>
        <v>0</v>
      </c>
    </row>
    <row r="32" spans="1:36" s="19" customFormat="1" ht="18" customHeight="1" thickBot="1" x14ac:dyDescent="0.25">
      <c r="A32" s="72">
        <v>3</v>
      </c>
      <c r="B32" s="596" t="s">
        <v>73</v>
      </c>
      <c r="C32" s="596"/>
      <c r="D32" s="596"/>
      <c r="E32" s="232">
        <f t="shared" ref="E32:AI32" si="25">E27</f>
        <v>0</v>
      </c>
      <c r="F32" s="246">
        <f t="shared" si="25"/>
        <v>0</v>
      </c>
      <c r="G32" s="235">
        <f t="shared" si="25"/>
        <v>0</v>
      </c>
      <c r="H32" s="73">
        <f t="shared" si="25"/>
        <v>0</v>
      </c>
      <c r="I32" s="73">
        <f t="shared" si="25"/>
        <v>0</v>
      </c>
      <c r="J32" s="73">
        <f t="shared" si="25"/>
        <v>0</v>
      </c>
      <c r="K32" s="73">
        <f t="shared" si="25"/>
        <v>0</v>
      </c>
      <c r="L32" s="73">
        <f t="shared" si="25"/>
        <v>0</v>
      </c>
      <c r="M32" s="73">
        <f t="shared" si="25"/>
        <v>0</v>
      </c>
      <c r="N32" s="73">
        <f t="shared" si="25"/>
        <v>0</v>
      </c>
      <c r="O32" s="73">
        <f t="shared" si="25"/>
        <v>0</v>
      </c>
      <c r="P32" s="73">
        <f t="shared" si="25"/>
        <v>0</v>
      </c>
      <c r="Q32" s="73">
        <f t="shared" si="25"/>
        <v>0</v>
      </c>
      <c r="R32" s="73">
        <f t="shared" si="25"/>
        <v>0</v>
      </c>
      <c r="S32" s="73">
        <f t="shared" si="25"/>
        <v>0</v>
      </c>
      <c r="T32" s="73">
        <f t="shared" si="25"/>
        <v>0</v>
      </c>
      <c r="U32" s="73">
        <f t="shared" si="25"/>
        <v>0</v>
      </c>
      <c r="V32" s="73">
        <f t="shared" si="25"/>
        <v>0</v>
      </c>
      <c r="W32" s="73">
        <f t="shared" si="25"/>
        <v>0</v>
      </c>
      <c r="X32" s="73">
        <f t="shared" si="25"/>
        <v>0</v>
      </c>
      <c r="Y32" s="73">
        <f t="shared" si="25"/>
        <v>0</v>
      </c>
      <c r="Z32" s="73">
        <f t="shared" si="25"/>
        <v>0</v>
      </c>
      <c r="AA32" s="73">
        <f t="shared" si="25"/>
        <v>0</v>
      </c>
      <c r="AB32" s="73">
        <f t="shared" si="25"/>
        <v>0</v>
      </c>
      <c r="AC32" s="73">
        <f t="shared" si="25"/>
        <v>0</v>
      </c>
      <c r="AD32" s="73">
        <f t="shared" si="25"/>
        <v>0</v>
      </c>
      <c r="AE32" s="73">
        <f t="shared" si="25"/>
        <v>0</v>
      </c>
      <c r="AF32" s="73">
        <f t="shared" si="25"/>
        <v>0</v>
      </c>
      <c r="AG32" s="73">
        <f t="shared" si="25"/>
        <v>0</v>
      </c>
      <c r="AH32" s="73">
        <f t="shared" si="25"/>
        <v>0</v>
      </c>
      <c r="AI32" s="73">
        <f t="shared" si="25"/>
        <v>0</v>
      </c>
      <c r="AJ32" s="74">
        <f>SUM(E32:AI32)</f>
        <v>0</v>
      </c>
    </row>
    <row r="33" spans="1:37" ht="20.25" thickTop="1" thickBot="1" x14ac:dyDescent="0.35">
      <c r="A33" s="597" t="s">
        <v>29</v>
      </c>
      <c r="B33" s="598"/>
      <c r="C33" s="598"/>
      <c r="D33" s="598"/>
      <c r="E33" s="233">
        <f t="shared" ref="E33:AH33" si="26">E30+E31+E32</f>
        <v>0</v>
      </c>
      <c r="F33" s="247">
        <f t="shared" si="26"/>
        <v>0</v>
      </c>
      <c r="G33" s="236">
        <f t="shared" si="26"/>
        <v>0</v>
      </c>
      <c r="H33" s="71">
        <f t="shared" si="26"/>
        <v>0</v>
      </c>
      <c r="I33" s="71">
        <f t="shared" si="26"/>
        <v>0</v>
      </c>
      <c r="J33" s="71">
        <f t="shared" si="26"/>
        <v>0</v>
      </c>
      <c r="K33" s="71">
        <f t="shared" si="26"/>
        <v>0</v>
      </c>
      <c r="L33" s="71">
        <f t="shared" si="26"/>
        <v>0</v>
      </c>
      <c r="M33" s="71">
        <f t="shared" si="26"/>
        <v>0</v>
      </c>
      <c r="N33" s="71">
        <f t="shared" si="26"/>
        <v>0</v>
      </c>
      <c r="O33" s="71">
        <f t="shared" si="26"/>
        <v>0</v>
      </c>
      <c r="P33" s="71">
        <f t="shared" si="26"/>
        <v>0</v>
      </c>
      <c r="Q33" s="71">
        <f t="shared" si="26"/>
        <v>0</v>
      </c>
      <c r="R33" s="71">
        <f t="shared" si="26"/>
        <v>0</v>
      </c>
      <c r="S33" s="71">
        <f t="shared" si="26"/>
        <v>0</v>
      </c>
      <c r="T33" s="71">
        <f t="shared" si="26"/>
        <v>0</v>
      </c>
      <c r="U33" s="71">
        <f t="shared" si="26"/>
        <v>0</v>
      </c>
      <c r="V33" s="71">
        <f t="shared" si="26"/>
        <v>0</v>
      </c>
      <c r="W33" s="71">
        <f t="shared" si="26"/>
        <v>0</v>
      </c>
      <c r="X33" s="71">
        <f t="shared" si="26"/>
        <v>0</v>
      </c>
      <c r="Y33" s="71">
        <f t="shared" si="26"/>
        <v>0</v>
      </c>
      <c r="Z33" s="71">
        <f t="shared" si="26"/>
        <v>0</v>
      </c>
      <c r="AA33" s="71">
        <f t="shared" si="26"/>
        <v>0</v>
      </c>
      <c r="AB33" s="71">
        <f t="shared" si="26"/>
        <v>0</v>
      </c>
      <c r="AC33" s="71">
        <f t="shared" si="26"/>
        <v>0</v>
      </c>
      <c r="AD33" s="71">
        <f t="shared" si="26"/>
        <v>0</v>
      </c>
      <c r="AE33" s="71">
        <f t="shared" si="26"/>
        <v>0</v>
      </c>
      <c r="AF33" s="71">
        <f t="shared" si="26"/>
        <v>0</v>
      </c>
      <c r="AG33" s="71">
        <f t="shared" si="26"/>
        <v>0</v>
      </c>
      <c r="AH33" s="71">
        <f t="shared" si="26"/>
        <v>0</v>
      </c>
      <c r="AI33" s="71">
        <f>AI30+AI31+AI32</f>
        <v>0</v>
      </c>
      <c r="AJ33" s="228">
        <f>AJ30+AJ31+AJ32</f>
        <v>0</v>
      </c>
    </row>
    <row r="34" spans="1:37" s="20" customFormat="1" ht="39.75" customHeight="1" thickBot="1" x14ac:dyDescent="0.3">
      <c r="A34" s="599" t="s">
        <v>72</v>
      </c>
      <c r="B34" s="600"/>
      <c r="C34" s="600"/>
      <c r="D34" s="600"/>
      <c r="E34" s="600"/>
      <c r="F34" s="601"/>
      <c r="G34" s="600"/>
      <c r="H34" s="600"/>
      <c r="I34" s="600"/>
      <c r="J34" s="600"/>
      <c r="K34" s="600"/>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600"/>
      <c r="AI34" s="600"/>
      <c r="AJ34" s="602"/>
      <c r="AK34"/>
    </row>
    <row r="35" spans="1:37" s="20" customFormat="1" ht="16.5" customHeight="1" x14ac:dyDescent="0.25">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row>
    <row r="36" spans="1:37" s="9" customFormat="1" ht="12.75" customHeight="1" thickBot="1" x14ac:dyDescent="0.25">
      <c r="A36" s="10"/>
      <c r="B36" s="10"/>
      <c r="C36" s="10"/>
      <c r="D36" s="11"/>
      <c r="E36" s="12"/>
      <c r="F36" s="12"/>
      <c r="G36" s="12"/>
      <c r="H36" s="12"/>
      <c r="I36" s="12"/>
      <c r="J36" s="12"/>
      <c r="K36" s="12"/>
      <c r="L36" s="12"/>
      <c r="M36" s="12"/>
      <c r="N36" s="12"/>
      <c r="O36" s="12"/>
      <c r="P36" s="12"/>
      <c r="Q36" s="12"/>
      <c r="R36" s="13"/>
      <c r="S36" s="13"/>
      <c r="T36" s="13"/>
      <c r="U36" s="13"/>
      <c r="V36" s="13"/>
      <c r="W36" s="13"/>
      <c r="X36" s="13"/>
      <c r="Y36" s="13"/>
      <c r="Z36" s="13"/>
      <c r="AA36" s="13"/>
      <c r="AB36" s="13"/>
      <c r="AC36" s="13"/>
      <c r="AD36" s="13"/>
      <c r="AE36" s="13"/>
      <c r="AF36" s="13"/>
      <c r="AG36" s="13"/>
      <c r="AH36" s="13"/>
      <c r="AI36" s="13"/>
      <c r="AJ36" s="14"/>
    </row>
    <row r="37" spans="1:37" s="15" customFormat="1" ht="39.75" customHeight="1" x14ac:dyDescent="0.2">
      <c r="A37" s="578" t="s">
        <v>25</v>
      </c>
      <c r="B37" s="579"/>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80"/>
    </row>
    <row r="38" spans="1:37" s="15" customFormat="1" ht="4.5" customHeight="1" x14ac:dyDescent="0.25">
      <c r="A38" s="62"/>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63"/>
      <c r="AK38" s="9"/>
    </row>
    <row r="39" spans="1:37" s="15" customFormat="1" ht="18" customHeight="1" thickBot="1" x14ac:dyDescent="0.25">
      <c r="A39" s="628" t="s">
        <v>16</v>
      </c>
      <c r="B39" s="629"/>
      <c r="C39" s="629"/>
      <c r="D39" s="629"/>
      <c r="E39" s="629"/>
      <c r="F39" s="574"/>
      <c r="G39" s="629"/>
      <c r="H39" s="629"/>
      <c r="I39" s="629"/>
      <c r="J39" s="629"/>
      <c r="K39" s="629"/>
      <c r="L39" s="629"/>
      <c r="M39" s="629"/>
      <c r="N39" s="629"/>
      <c r="O39" s="629"/>
      <c r="P39" s="629"/>
      <c r="Q39" s="629"/>
      <c r="R39" s="629"/>
      <c r="S39" s="629"/>
      <c r="T39" s="629"/>
      <c r="U39" s="211"/>
      <c r="V39" s="211"/>
      <c r="W39" s="211"/>
      <c r="X39" s="211"/>
      <c r="Y39" s="211"/>
      <c r="Z39" s="211"/>
      <c r="AA39" s="211"/>
      <c r="AB39" s="211"/>
      <c r="AC39" s="211"/>
      <c r="AD39" s="211"/>
      <c r="AE39" s="211"/>
      <c r="AF39" s="211"/>
      <c r="AG39" s="211"/>
      <c r="AH39" s="211"/>
      <c r="AI39" s="211"/>
      <c r="AJ39" s="75" t="s">
        <v>38</v>
      </c>
    </row>
    <row r="40" spans="1:37" customFormat="1" x14ac:dyDescent="0.25">
      <c r="A40" s="362"/>
      <c r="B40" s="603" t="s">
        <v>75</v>
      </c>
      <c r="C40" s="604"/>
      <c r="D40" s="605"/>
      <c r="E40" s="410"/>
      <c r="F40" s="414"/>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67">
        <f t="shared" ref="AJ40:AJ49" si="27">SUM(E40:AI40)</f>
        <v>0</v>
      </c>
    </row>
    <row r="41" spans="1:37" customFormat="1" x14ac:dyDescent="0.25">
      <c r="A41" s="378"/>
      <c r="B41" s="592"/>
      <c r="C41" s="593"/>
      <c r="D41" s="594"/>
      <c r="E41" s="402"/>
      <c r="F41" s="403"/>
      <c r="G41" s="404"/>
      <c r="H41" s="405"/>
      <c r="I41" s="405"/>
      <c r="J41" s="405"/>
      <c r="K41" s="405"/>
      <c r="L41" s="405"/>
      <c r="M41" s="405"/>
      <c r="N41" s="405"/>
      <c r="O41" s="405"/>
      <c r="P41" s="405"/>
      <c r="Q41" s="405"/>
      <c r="R41" s="405"/>
      <c r="S41" s="405"/>
      <c r="T41" s="406"/>
      <c r="U41" s="406"/>
      <c r="V41" s="406"/>
      <c r="W41" s="406"/>
      <c r="X41" s="406"/>
      <c r="Y41" s="406"/>
      <c r="Z41" s="406"/>
      <c r="AA41" s="406"/>
      <c r="AB41" s="406"/>
      <c r="AC41" s="406"/>
      <c r="AD41" s="406"/>
      <c r="AE41" s="406"/>
      <c r="AF41" s="406"/>
      <c r="AG41" s="406"/>
      <c r="AH41" s="406"/>
      <c r="AI41" s="406"/>
      <c r="AJ41" s="67">
        <f t="shared" si="27"/>
        <v>0</v>
      </c>
    </row>
    <row r="42" spans="1:37" customFormat="1" x14ac:dyDescent="0.25">
      <c r="A42" s="378"/>
      <c r="B42" s="592"/>
      <c r="C42" s="593"/>
      <c r="D42" s="594"/>
      <c r="E42" s="406"/>
      <c r="F42" s="407"/>
      <c r="G42" s="408"/>
      <c r="H42" s="409"/>
      <c r="I42" s="409"/>
      <c r="J42" s="409"/>
      <c r="K42" s="409"/>
      <c r="L42" s="409"/>
      <c r="M42" s="409"/>
      <c r="N42" s="409"/>
      <c r="O42" s="409"/>
      <c r="P42" s="409"/>
      <c r="Q42" s="409"/>
      <c r="R42" s="406"/>
      <c r="S42" s="406"/>
      <c r="T42" s="406"/>
      <c r="U42" s="406"/>
      <c r="V42" s="406"/>
      <c r="W42" s="406"/>
      <c r="X42" s="406"/>
      <c r="Y42" s="406"/>
      <c r="Z42" s="406"/>
      <c r="AA42" s="406"/>
      <c r="AB42" s="406"/>
      <c r="AC42" s="406"/>
      <c r="AD42" s="406"/>
      <c r="AE42" s="406"/>
      <c r="AF42" s="406"/>
      <c r="AG42" s="406"/>
      <c r="AH42" s="406"/>
      <c r="AI42" s="406"/>
      <c r="AJ42" s="67">
        <f t="shared" si="27"/>
        <v>0</v>
      </c>
    </row>
    <row r="43" spans="1:37" customFormat="1" x14ac:dyDescent="0.25">
      <c r="A43" s="434"/>
      <c r="B43" s="606"/>
      <c r="C43" s="607"/>
      <c r="D43" s="608"/>
      <c r="E43" s="415"/>
      <c r="F43" s="416"/>
      <c r="G43" s="417"/>
      <c r="H43" s="418"/>
      <c r="I43" s="418"/>
      <c r="J43" s="418"/>
      <c r="K43" s="418"/>
      <c r="L43" s="418"/>
      <c r="M43" s="418"/>
      <c r="N43" s="418"/>
      <c r="O43" s="418"/>
      <c r="P43" s="418"/>
      <c r="Q43" s="418"/>
      <c r="R43" s="418"/>
      <c r="S43" s="418"/>
      <c r="T43" s="419"/>
      <c r="U43" s="420"/>
      <c r="V43" s="420"/>
      <c r="W43" s="420"/>
      <c r="X43" s="420"/>
      <c r="Y43" s="420"/>
      <c r="Z43" s="420"/>
      <c r="AA43" s="420"/>
      <c r="AB43" s="420"/>
      <c r="AC43" s="420"/>
      <c r="AD43" s="420"/>
      <c r="AE43" s="420"/>
      <c r="AF43" s="420"/>
      <c r="AG43" s="420"/>
      <c r="AH43" s="420"/>
      <c r="AI43" s="420"/>
      <c r="AJ43" s="77">
        <f t="shared" si="27"/>
        <v>0</v>
      </c>
    </row>
    <row r="44" spans="1:37" customFormat="1" x14ac:dyDescent="0.25">
      <c r="A44" s="362"/>
      <c r="B44" s="603" t="s">
        <v>75</v>
      </c>
      <c r="C44" s="604"/>
      <c r="D44" s="605"/>
      <c r="E44" s="410"/>
      <c r="F44" s="411"/>
      <c r="G44" s="412"/>
      <c r="H44" s="400"/>
      <c r="I44" s="400"/>
      <c r="J44" s="400"/>
      <c r="K44" s="400"/>
      <c r="L44" s="400"/>
      <c r="M44" s="400"/>
      <c r="N44" s="400"/>
      <c r="O44" s="400"/>
      <c r="P44" s="400"/>
      <c r="Q44" s="400"/>
      <c r="R44" s="400"/>
      <c r="S44" s="400"/>
      <c r="T44" s="400"/>
      <c r="U44" s="410"/>
      <c r="V44" s="410"/>
      <c r="W44" s="410"/>
      <c r="X44" s="410"/>
      <c r="Y44" s="410"/>
      <c r="Z44" s="410"/>
      <c r="AA44" s="410"/>
      <c r="AB44" s="410"/>
      <c r="AC44" s="410"/>
      <c r="AD44" s="410"/>
      <c r="AE44" s="410"/>
      <c r="AF44" s="410"/>
      <c r="AG44" s="410"/>
      <c r="AH44" s="410"/>
      <c r="AI44" s="410"/>
      <c r="AJ44" s="225">
        <f t="shared" si="27"/>
        <v>0</v>
      </c>
    </row>
    <row r="45" spans="1:37" customFormat="1" x14ac:dyDescent="0.25">
      <c r="A45" s="378"/>
      <c r="B45" s="592"/>
      <c r="C45" s="593"/>
      <c r="D45" s="594"/>
      <c r="E45" s="402"/>
      <c r="F45" s="403"/>
      <c r="G45" s="404"/>
      <c r="H45" s="405"/>
      <c r="I45" s="405"/>
      <c r="J45" s="405"/>
      <c r="K45" s="405"/>
      <c r="L45" s="405"/>
      <c r="M45" s="405"/>
      <c r="N45" s="405"/>
      <c r="O45" s="405"/>
      <c r="P45" s="405"/>
      <c r="Q45" s="405"/>
      <c r="R45" s="405"/>
      <c r="S45" s="405"/>
      <c r="T45" s="409"/>
      <c r="U45" s="406"/>
      <c r="V45" s="406"/>
      <c r="W45" s="406"/>
      <c r="X45" s="406"/>
      <c r="Y45" s="406"/>
      <c r="Z45" s="406"/>
      <c r="AA45" s="406"/>
      <c r="AB45" s="406"/>
      <c r="AC45" s="406"/>
      <c r="AD45" s="406"/>
      <c r="AE45" s="406"/>
      <c r="AF45" s="406"/>
      <c r="AG45" s="406"/>
      <c r="AH45" s="406"/>
      <c r="AI45" s="406"/>
      <c r="AJ45" s="67">
        <f t="shared" si="27"/>
        <v>0</v>
      </c>
    </row>
    <row r="46" spans="1:37" customFormat="1" x14ac:dyDescent="0.25">
      <c r="A46" s="378"/>
      <c r="B46" s="592"/>
      <c r="C46" s="593"/>
      <c r="D46" s="594"/>
      <c r="E46" s="413"/>
      <c r="F46" s="407"/>
      <c r="G46" s="408"/>
      <c r="H46" s="409"/>
      <c r="I46" s="409"/>
      <c r="J46" s="409"/>
      <c r="K46" s="409"/>
      <c r="L46" s="409"/>
      <c r="M46" s="409"/>
      <c r="N46" s="409"/>
      <c r="O46" s="409"/>
      <c r="P46" s="409"/>
      <c r="Q46" s="409"/>
      <c r="R46" s="409"/>
      <c r="S46" s="409"/>
      <c r="T46" s="409"/>
      <c r="U46" s="406"/>
      <c r="V46" s="406"/>
      <c r="W46" s="406"/>
      <c r="X46" s="406"/>
      <c r="Y46" s="406"/>
      <c r="Z46" s="406"/>
      <c r="AA46" s="406"/>
      <c r="AB46" s="406"/>
      <c r="AC46" s="406"/>
      <c r="AD46" s="406"/>
      <c r="AE46" s="406"/>
      <c r="AF46" s="406"/>
      <c r="AG46" s="406"/>
      <c r="AH46" s="406"/>
      <c r="AI46" s="406"/>
      <c r="AJ46" s="67">
        <f t="shared" si="27"/>
        <v>0</v>
      </c>
    </row>
    <row r="47" spans="1:37" customFormat="1" x14ac:dyDescent="0.25">
      <c r="A47" s="434"/>
      <c r="B47" s="606"/>
      <c r="C47" s="607"/>
      <c r="D47" s="608"/>
      <c r="E47" s="415"/>
      <c r="F47" s="416"/>
      <c r="G47" s="417"/>
      <c r="H47" s="418"/>
      <c r="I47" s="418"/>
      <c r="J47" s="418"/>
      <c r="K47" s="418"/>
      <c r="L47" s="418"/>
      <c r="M47" s="418"/>
      <c r="N47" s="418"/>
      <c r="O47" s="418"/>
      <c r="P47" s="418"/>
      <c r="Q47" s="418"/>
      <c r="R47" s="418"/>
      <c r="S47" s="418"/>
      <c r="T47" s="419"/>
      <c r="U47" s="420"/>
      <c r="V47" s="420"/>
      <c r="W47" s="420"/>
      <c r="X47" s="420"/>
      <c r="Y47" s="420"/>
      <c r="Z47" s="420"/>
      <c r="AA47" s="420"/>
      <c r="AB47" s="420"/>
      <c r="AC47" s="420"/>
      <c r="AD47" s="420"/>
      <c r="AE47" s="420"/>
      <c r="AF47" s="420"/>
      <c r="AG47" s="420"/>
      <c r="AH47" s="420"/>
      <c r="AI47" s="420"/>
      <c r="AJ47" s="77">
        <f t="shared" si="27"/>
        <v>0</v>
      </c>
    </row>
    <row r="48" spans="1:37" customFormat="1" x14ac:dyDescent="0.25">
      <c r="A48" s="368" t="s">
        <v>17</v>
      </c>
      <c r="B48" s="603" t="s">
        <v>75</v>
      </c>
      <c r="C48" s="604"/>
      <c r="D48" s="605"/>
      <c r="E48" s="421"/>
      <c r="F48" s="422"/>
      <c r="G48" s="423"/>
      <c r="H48" s="424"/>
      <c r="I48" s="424"/>
      <c r="J48" s="424"/>
      <c r="K48" s="424"/>
      <c r="L48" s="424"/>
      <c r="M48" s="424"/>
      <c r="N48" s="424"/>
      <c r="O48" s="424"/>
      <c r="P48" s="424"/>
      <c r="Q48" s="424"/>
      <c r="R48" s="424"/>
      <c r="S48" s="424"/>
      <c r="T48" s="421"/>
      <c r="U48" s="421"/>
      <c r="V48" s="421"/>
      <c r="W48" s="421"/>
      <c r="X48" s="421"/>
      <c r="Y48" s="421"/>
      <c r="Z48" s="421"/>
      <c r="AA48" s="421"/>
      <c r="AB48" s="421"/>
      <c r="AC48" s="421"/>
      <c r="AD48" s="421"/>
      <c r="AE48" s="421"/>
      <c r="AF48" s="421"/>
      <c r="AG48" s="421"/>
      <c r="AH48" s="421"/>
      <c r="AI48" s="421"/>
      <c r="AJ48" s="225">
        <f t="shared" si="27"/>
        <v>0</v>
      </c>
    </row>
    <row r="49" spans="1:37" customFormat="1" ht="15.75" thickBot="1" x14ac:dyDescent="0.3">
      <c r="A49" s="378"/>
      <c r="B49" s="592"/>
      <c r="C49" s="593"/>
      <c r="D49" s="594"/>
      <c r="E49" s="413"/>
      <c r="F49" s="425"/>
      <c r="G49" s="426"/>
      <c r="H49" s="427"/>
      <c r="I49" s="427"/>
      <c r="J49" s="427"/>
      <c r="K49" s="427"/>
      <c r="L49" s="427"/>
      <c r="M49" s="427"/>
      <c r="N49" s="427"/>
      <c r="O49" s="427"/>
      <c r="P49" s="427"/>
      <c r="Q49" s="427"/>
      <c r="R49" s="427"/>
      <c r="S49" s="427"/>
      <c r="T49" s="409"/>
      <c r="U49" s="406"/>
      <c r="V49" s="406"/>
      <c r="W49" s="406"/>
      <c r="X49" s="406"/>
      <c r="Y49" s="406"/>
      <c r="Z49" s="406"/>
      <c r="AA49" s="406"/>
      <c r="AB49" s="406"/>
      <c r="AC49" s="406"/>
      <c r="AD49" s="406"/>
      <c r="AE49" s="406"/>
      <c r="AF49" s="406"/>
      <c r="AG49" s="406"/>
      <c r="AH49" s="406"/>
      <c r="AI49" s="406"/>
      <c r="AJ49" s="67">
        <f t="shared" si="27"/>
        <v>0</v>
      </c>
    </row>
    <row r="50" spans="1:37" s="17" customFormat="1" ht="18" customHeight="1" thickBot="1" x14ac:dyDescent="0.25">
      <c r="A50" s="585" t="s">
        <v>23</v>
      </c>
      <c r="B50" s="576"/>
      <c r="C50" s="576"/>
      <c r="D50" s="576"/>
      <c r="E50" s="576"/>
      <c r="F50" s="58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87"/>
    </row>
    <row r="51" spans="1:37" s="17" customFormat="1" ht="18" customHeight="1" x14ac:dyDescent="0.2">
      <c r="A51" s="65">
        <v>1</v>
      </c>
      <c r="B51" s="595" t="s">
        <v>73</v>
      </c>
      <c r="C51" s="595"/>
      <c r="D51" s="595"/>
      <c r="E51" s="231">
        <f t="shared" ref="E51:T51" si="28">E40</f>
        <v>0</v>
      </c>
      <c r="F51" s="244">
        <f t="shared" si="28"/>
        <v>0</v>
      </c>
      <c r="G51" s="234">
        <f t="shared" si="28"/>
        <v>0</v>
      </c>
      <c r="H51" s="18">
        <f t="shared" si="28"/>
        <v>0</v>
      </c>
      <c r="I51" s="18">
        <f t="shared" si="28"/>
        <v>0</v>
      </c>
      <c r="J51" s="18">
        <f t="shared" si="28"/>
        <v>0</v>
      </c>
      <c r="K51" s="18">
        <f t="shared" si="28"/>
        <v>0</v>
      </c>
      <c r="L51" s="18">
        <f t="shared" si="28"/>
        <v>0</v>
      </c>
      <c r="M51" s="18">
        <f t="shared" si="28"/>
        <v>0</v>
      </c>
      <c r="N51" s="18">
        <f t="shared" si="28"/>
        <v>0</v>
      </c>
      <c r="O51" s="18">
        <f t="shared" si="28"/>
        <v>0</v>
      </c>
      <c r="P51" s="18">
        <f t="shared" si="28"/>
        <v>0</v>
      </c>
      <c r="Q51" s="18">
        <f t="shared" si="28"/>
        <v>0</v>
      </c>
      <c r="R51" s="18">
        <f t="shared" si="28"/>
        <v>0</v>
      </c>
      <c r="S51" s="18">
        <f t="shared" si="28"/>
        <v>0</v>
      </c>
      <c r="T51" s="18">
        <f t="shared" si="28"/>
        <v>0</v>
      </c>
      <c r="U51" s="18">
        <f t="shared" ref="U51:AI51" si="29">U40</f>
        <v>0</v>
      </c>
      <c r="V51" s="18">
        <f t="shared" si="29"/>
        <v>0</v>
      </c>
      <c r="W51" s="18">
        <f t="shared" si="29"/>
        <v>0</v>
      </c>
      <c r="X51" s="18">
        <f t="shared" si="29"/>
        <v>0</v>
      </c>
      <c r="Y51" s="18">
        <f t="shared" si="29"/>
        <v>0</v>
      </c>
      <c r="Z51" s="18">
        <f t="shared" si="29"/>
        <v>0</v>
      </c>
      <c r="AA51" s="18">
        <f t="shared" si="29"/>
        <v>0</v>
      </c>
      <c r="AB51" s="18">
        <f t="shared" si="29"/>
        <v>0</v>
      </c>
      <c r="AC51" s="18">
        <f t="shared" si="29"/>
        <v>0</v>
      </c>
      <c r="AD51" s="18">
        <f t="shared" si="29"/>
        <v>0</v>
      </c>
      <c r="AE51" s="18">
        <f t="shared" si="29"/>
        <v>0</v>
      </c>
      <c r="AF51" s="18">
        <f t="shared" si="29"/>
        <v>0</v>
      </c>
      <c r="AG51" s="18">
        <f t="shared" si="29"/>
        <v>0</v>
      </c>
      <c r="AH51" s="18">
        <f t="shared" si="29"/>
        <v>0</v>
      </c>
      <c r="AI51" s="18">
        <f t="shared" si="29"/>
        <v>0</v>
      </c>
      <c r="AJ51" s="68">
        <f>SUM(E51:AI51)</f>
        <v>0</v>
      </c>
    </row>
    <row r="52" spans="1:37" s="17" customFormat="1" ht="18" customHeight="1" x14ac:dyDescent="0.2">
      <c r="A52" s="65">
        <v>2</v>
      </c>
      <c r="B52" s="595" t="s">
        <v>73</v>
      </c>
      <c r="C52" s="595"/>
      <c r="D52" s="595"/>
      <c r="E52" s="231">
        <f t="shared" ref="E52" si="30">E44</f>
        <v>0</v>
      </c>
      <c r="F52" s="245">
        <f t="shared" ref="F52:T52" si="31">F44</f>
        <v>0</v>
      </c>
      <c r="G52" s="234">
        <f t="shared" si="31"/>
        <v>0</v>
      </c>
      <c r="H52" s="18">
        <f t="shared" si="31"/>
        <v>0</v>
      </c>
      <c r="I52" s="18">
        <f t="shared" si="31"/>
        <v>0</v>
      </c>
      <c r="J52" s="18">
        <f t="shared" si="31"/>
        <v>0</v>
      </c>
      <c r="K52" s="18">
        <f t="shared" si="31"/>
        <v>0</v>
      </c>
      <c r="L52" s="18">
        <f t="shared" si="31"/>
        <v>0</v>
      </c>
      <c r="M52" s="18">
        <f t="shared" si="31"/>
        <v>0</v>
      </c>
      <c r="N52" s="18">
        <f t="shared" si="31"/>
        <v>0</v>
      </c>
      <c r="O52" s="18">
        <f t="shared" si="31"/>
        <v>0</v>
      </c>
      <c r="P52" s="18">
        <f t="shared" si="31"/>
        <v>0</v>
      </c>
      <c r="Q52" s="18">
        <f t="shared" si="31"/>
        <v>0</v>
      </c>
      <c r="R52" s="18">
        <f t="shared" si="31"/>
        <v>0</v>
      </c>
      <c r="S52" s="18">
        <f t="shared" si="31"/>
        <v>0</v>
      </c>
      <c r="T52" s="18">
        <f t="shared" si="31"/>
        <v>0</v>
      </c>
      <c r="U52" s="18">
        <f t="shared" ref="U52:AI52" si="32">U44</f>
        <v>0</v>
      </c>
      <c r="V52" s="18">
        <f t="shared" si="32"/>
        <v>0</v>
      </c>
      <c r="W52" s="18">
        <f t="shared" si="32"/>
        <v>0</v>
      </c>
      <c r="X52" s="18">
        <f t="shared" si="32"/>
        <v>0</v>
      </c>
      <c r="Y52" s="18">
        <f t="shared" si="32"/>
        <v>0</v>
      </c>
      <c r="Z52" s="18">
        <f t="shared" si="32"/>
        <v>0</v>
      </c>
      <c r="AA52" s="18">
        <f t="shared" si="32"/>
        <v>0</v>
      </c>
      <c r="AB52" s="18">
        <f t="shared" si="32"/>
        <v>0</v>
      </c>
      <c r="AC52" s="18">
        <f t="shared" si="32"/>
        <v>0</v>
      </c>
      <c r="AD52" s="18">
        <f t="shared" si="32"/>
        <v>0</v>
      </c>
      <c r="AE52" s="18">
        <f t="shared" si="32"/>
        <v>0</v>
      </c>
      <c r="AF52" s="18">
        <f t="shared" si="32"/>
        <v>0</v>
      </c>
      <c r="AG52" s="18">
        <f t="shared" si="32"/>
        <v>0</v>
      </c>
      <c r="AH52" s="18">
        <f t="shared" si="32"/>
        <v>0</v>
      </c>
      <c r="AI52" s="18">
        <f t="shared" si="32"/>
        <v>0</v>
      </c>
      <c r="AJ52" s="68">
        <f>SUM(E52:AI52)</f>
        <v>0</v>
      </c>
    </row>
    <row r="53" spans="1:37" s="19" customFormat="1" ht="18" customHeight="1" thickBot="1" x14ac:dyDescent="0.25">
      <c r="A53" s="72">
        <v>3</v>
      </c>
      <c r="B53" s="596" t="s">
        <v>73</v>
      </c>
      <c r="C53" s="596"/>
      <c r="D53" s="596"/>
      <c r="E53" s="232">
        <f t="shared" ref="E53:S53" si="33">E48</f>
        <v>0</v>
      </c>
      <c r="F53" s="246">
        <f t="shared" si="33"/>
        <v>0</v>
      </c>
      <c r="G53" s="235">
        <f t="shared" si="33"/>
        <v>0</v>
      </c>
      <c r="H53" s="73">
        <f t="shared" si="33"/>
        <v>0</v>
      </c>
      <c r="I53" s="73">
        <f t="shared" si="33"/>
        <v>0</v>
      </c>
      <c r="J53" s="73">
        <f t="shared" si="33"/>
        <v>0</v>
      </c>
      <c r="K53" s="73">
        <f t="shared" si="33"/>
        <v>0</v>
      </c>
      <c r="L53" s="73">
        <f t="shared" si="33"/>
        <v>0</v>
      </c>
      <c r="M53" s="73">
        <f t="shared" si="33"/>
        <v>0</v>
      </c>
      <c r="N53" s="73">
        <f t="shared" si="33"/>
        <v>0</v>
      </c>
      <c r="O53" s="73">
        <f t="shared" si="33"/>
        <v>0</v>
      </c>
      <c r="P53" s="73">
        <f t="shared" si="33"/>
        <v>0</v>
      </c>
      <c r="Q53" s="73">
        <f t="shared" si="33"/>
        <v>0</v>
      </c>
      <c r="R53" s="73">
        <f t="shared" si="33"/>
        <v>0</v>
      </c>
      <c r="S53" s="73">
        <f t="shared" si="33"/>
        <v>0</v>
      </c>
      <c r="T53" s="73">
        <f>T48</f>
        <v>0</v>
      </c>
      <c r="U53" s="73">
        <f t="shared" ref="U53:AI53" si="34">U48</f>
        <v>0</v>
      </c>
      <c r="V53" s="73">
        <f t="shared" si="34"/>
        <v>0</v>
      </c>
      <c r="W53" s="73">
        <f t="shared" si="34"/>
        <v>0</v>
      </c>
      <c r="X53" s="73">
        <f t="shared" si="34"/>
        <v>0</v>
      </c>
      <c r="Y53" s="73">
        <f t="shared" si="34"/>
        <v>0</v>
      </c>
      <c r="Z53" s="73">
        <f t="shared" si="34"/>
        <v>0</v>
      </c>
      <c r="AA53" s="73">
        <f t="shared" si="34"/>
        <v>0</v>
      </c>
      <c r="AB53" s="73">
        <f t="shared" si="34"/>
        <v>0</v>
      </c>
      <c r="AC53" s="73">
        <f t="shared" si="34"/>
        <v>0</v>
      </c>
      <c r="AD53" s="73">
        <f t="shared" si="34"/>
        <v>0</v>
      </c>
      <c r="AE53" s="73">
        <f t="shared" si="34"/>
        <v>0</v>
      </c>
      <c r="AF53" s="73">
        <f t="shared" si="34"/>
        <v>0</v>
      </c>
      <c r="AG53" s="73">
        <f t="shared" si="34"/>
        <v>0</v>
      </c>
      <c r="AH53" s="73">
        <f t="shared" si="34"/>
        <v>0</v>
      </c>
      <c r="AI53" s="73">
        <f t="shared" si="34"/>
        <v>0</v>
      </c>
      <c r="AJ53" s="74">
        <f>SUM(E53:AI53)</f>
        <v>0</v>
      </c>
    </row>
    <row r="54" spans="1:37" ht="20.25" thickTop="1" thickBot="1" x14ac:dyDescent="0.35">
      <c r="A54" s="636" t="s">
        <v>29</v>
      </c>
      <c r="B54" s="637"/>
      <c r="C54" s="637"/>
      <c r="D54" s="638"/>
      <c r="E54" s="233">
        <f t="shared" ref="E54:AI54" si="35">E51+E52+E53</f>
        <v>0</v>
      </c>
      <c r="F54" s="247">
        <f t="shared" si="35"/>
        <v>0</v>
      </c>
      <c r="G54" s="236">
        <f t="shared" si="35"/>
        <v>0</v>
      </c>
      <c r="H54" s="71">
        <f t="shared" si="35"/>
        <v>0</v>
      </c>
      <c r="I54" s="71">
        <f t="shared" si="35"/>
        <v>0</v>
      </c>
      <c r="J54" s="71">
        <f t="shared" si="35"/>
        <v>0</v>
      </c>
      <c r="K54" s="71">
        <f t="shared" si="35"/>
        <v>0</v>
      </c>
      <c r="L54" s="71">
        <f t="shared" si="35"/>
        <v>0</v>
      </c>
      <c r="M54" s="71">
        <f t="shared" si="35"/>
        <v>0</v>
      </c>
      <c r="N54" s="71">
        <f t="shared" si="35"/>
        <v>0</v>
      </c>
      <c r="O54" s="71">
        <f t="shared" si="35"/>
        <v>0</v>
      </c>
      <c r="P54" s="71">
        <f t="shared" si="35"/>
        <v>0</v>
      </c>
      <c r="Q54" s="71">
        <f t="shared" si="35"/>
        <v>0</v>
      </c>
      <c r="R54" s="71">
        <f t="shared" si="35"/>
        <v>0</v>
      </c>
      <c r="S54" s="71">
        <f t="shared" si="35"/>
        <v>0</v>
      </c>
      <c r="T54" s="71">
        <f t="shared" si="35"/>
        <v>0</v>
      </c>
      <c r="U54" s="71">
        <f t="shared" si="35"/>
        <v>0</v>
      </c>
      <c r="V54" s="71">
        <f t="shared" si="35"/>
        <v>0</v>
      </c>
      <c r="W54" s="71">
        <f t="shared" si="35"/>
        <v>0</v>
      </c>
      <c r="X54" s="71">
        <f t="shared" si="35"/>
        <v>0</v>
      </c>
      <c r="Y54" s="71">
        <f t="shared" si="35"/>
        <v>0</v>
      </c>
      <c r="Z54" s="71">
        <f t="shared" si="35"/>
        <v>0</v>
      </c>
      <c r="AA54" s="71">
        <f t="shared" si="35"/>
        <v>0</v>
      </c>
      <c r="AB54" s="71">
        <f t="shared" si="35"/>
        <v>0</v>
      </c>
      <c r="AC54" s="71">
        <f t="shared" si="35"/>
        <v>0</v>
      </c>
      <c r="AD54" s="71">
        <f t="shared" si="35"/>
        <v>0</v>
      </c>
      <c r="AE54" s="71">
        <f t="shared" si="35"/>
        <v>0</v>
      </c>
      <c r="AF54" s="71">
        <f t="shared" si="35"/>
        <v>0</v>
      </c>
      <c r="AG54" s="71">
        <f t="shared" si="35"/>
        <v>0</v>
      </c>
      <c r="AH54" s="71">
        <f t="shared" si="35"/>
        <v>0</v>
      </c>
      <c r="AI54" s="71">
        <f t="shared" si="35"/>
        <v>0</v>
      </c>
      <c r="AJ54" s="228">
        <f>AJ51+AJ52+AJ53</f>
        <v>0</v>
      </c>
    </row>
    <row r="55" spans="1:37" s="20" customFormat="1" ht="39.75" customHeight="1" thickBot="1" x14ac:dyDescent="0.3">
      <c r="A55" s="639" t="s">
        <v>74</v>
      </c>
      <c r="B55" s="640"/>
      <c r="C55" s="640"/>
      <c r="D55" s="640"/>
      <c r="E55" s="640"/>
      <c r="F55" s="617"/>
      <c r="G55" s="640"/>
      <c r="H55" s="640"/>
      <c r="I55" s="640"/>
      <c r="J55" s="640"/>
      <c r="K55" s="640"/>
      <c r="L55" s="640"/>
      <c r="M55" s="640"/>
      <c r="N55" s="640"/>
      <c r="O55" s="640"/>
      <c r="P55" s="640"/>
      <c r="Q55" s="640"/>
      <c r="R55" s="640"/>
      <c r="S55" s="640"/>
      <c r="T55" s="640"/>
      <c r="U55" s="640"/>
      <c r="V55" s="640"/>
      <c r="W55" s="640"/>
      <c r="X55" s="640"/>
      <c r="Y55" s="640"/>
      <c r="Z55" s="640"/>
      <c r="AA55" s="640"/>
      <c r="AB55" s="640"/>
      <c r="AC55" s="640"/>
      <c r="AD55" s="640"/>
      <c r="AE55" s="640"/>
      <c r="AF55" s="640"/>
      <c r="AG55" s="640"/>
      <c r="AH55" s="640"/>
      <c r="AI55" s="640"/>
      <c r="AJ55" s="641"/>
      <c r="AK55"/>
    </row>
    <row r="56" spans="1:37" s="9" customFormat="1" ht="21.75" customHeight="1" thickBot="1" x14ac:dyDescent="0.25">
      <c r="A56" s="41"/>
      <c r="B56" s="41"/>
      <c r="C56" s="41"/>
      <c r="D56" s="41"/>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1"/>
    </row>
    <row r="57" spans="1:37" s="15" customFormat="1" ht="33" customHeight="1" x14ac:dyDescent="0.45">
      <c r="A57" s="619" t="s">
        <v>26</v>
      </c>
      <c r="B57" s="620"/>
      <c r="C57" s="620"/>
      <c r="D57" s="620"/>
      <c r="E57" s="620"/>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1"/>
    </row>
    <row r="58" spans="1:37" s="15" customFormat="1" ht="18" customHeight="1" thickBot="1" x14ac:dyDescent="0.25">
      <c r="A58" s="585" t="s">
        <v>16</v>
      </c>
      <c r="B58" s="576"/>
      <c r="C58" s="576"/>
      <c r="D58" s="576"/>
      <c r="E58" s="576"/>
      <c r="F58" s="574"/>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87"/>
    </row>
    <row r="59" spans="1:37" customFormat="1" ht="18" customHeight="1" x14ac:dyDescent="0.25">
      <c r="A59" s="78"/>
      <c r="B59" s="612" t="s">
        <v>76</v>
      </c>
      <c r="C59" s="612"/>
      <c r="D59" s="612"/>
      <c r="E59" s="237">
        <f t="shared" ref="E59:AI59" si="36">E40-E19</f>
        <v>0</v>
      </c>
      <c r="F59" s="249">
        <f t="shared" si="36"/>
        <v>0</v>
      </c>
      <c r="G59" s="238">
        <f t="shared" si="36"/>
        <v>0</v>
      </c>
      <c r="H59" s="80">
        <f t="shared" si="36"/>
        <v>0</v>
      </c>
      <c r="I59" s="80">
        <f t="shared" si="36"/>
        <v>0</v>
      </c>
      <c r="J59" s="80">
        <f t="shared" si="36"/>
        <v>0</v>
      </c>
      <c r="K59" s="80">
        <f t="shared" si="36"/>
        <v>0</v>
      </c>
      <c r="L59" s="80">
        <f t="shared" si="36"/>
        <v>0</v>
      </c>
      <c r="M59" s="80">
        <f t="shared" si="36"/>
        <v>0</v>
      </c>
      <c r="N59" s="80">
        <f t="shared" si="36"/>
        <v>0</v>
      </c>
      <c r="O59" s="80">
        <f t="shared" si="36"/>
        <v>0</v>
      </c>
      <c r="P59" s="80">
        <f t="shared" si="36"/>
        <v>0</v>
      </c>
      <c r="Q59" s="80">
        <f t="shared" si="36"/>
        <v>0</v>
      </c>
      <c r="R59" s="80">
        <f t="shared" si="36"/>
        <v>0</v>
      </c>
      <c r="S59" s="80">
        <f t="shared" si="36"/>
        <v>0</v>
      </c>
      <c r="T59" s="80">
        <f t="shared" si="36"/>
        <v>0</v>
      </c>
      <c r="U59" s="80">
        <f t="shared" si="36"/>
        <v>0</v>
      </c>
      <c r="V59" s="80">
        <f t="shared" si="36"/>
        <v>0</v>
      </c>
      <c r="W59" s="80">
        <f t="shared" si="36"/>
        <v>0</v>
      </c>
      <c r="X59" s="80">
        <f t="shared" si="36"/>
        <v>0</v>
      </c>
      <c r="Y59" s="80">
        <f t="shared" si="36"/>
        <v>0</v>
      </c>
      <c r="Z59" s="80">
        <f t="shared" si="36"/>
        <v>0</v>
      </c>
      <c r="AA59" s="80">
        <f t="shared" si="36"/>
        <v>0</v>
      </c>
      <c r="AB59" s="80">
        <f t="shared" si="36"/>
        <v>0</v>
      </c>
      <c r="AC59" s="80">
        <f t="shared" si="36"/>
        <v>0</v>
      </c>
      <c r="AD59" s="80">
        <f t="shared" si="36"/>
        <v>0</v>
      </c>
      <c r="AE59" s="80">
        <f t="shared" si="36"/>
        <v>0</v>
      </c>
      <c r="AF59" s="80">
        <f t="shared" si="36"/>
        <v>0</v>
      </c>
      <c r="AG59" s="80">
        <f t="shared" si="36"/>
        <v>0</v>
      </c>
      <c r="AH59" s="80">
        <f t="shared" si="36"/>
        <v>0</v>
      </c>
      <c r="AI59" s="80">
        <f t="shared" si="36"/>
        <v>0</v>
      </c>
      <c r="AJ59" s="79">
        <f>SUM(E59:AI59)</f>
        <v>0</v>
      </c>
    </row>
    <row r="60" spans="1:37" customFormat="1" ht="19.5" customHeight="1" x14ac:dyDescent="0.25">
      <c r="A60" s="64"/>
      <c r="B60" s="612" t="s">
        <v>76</v>
      </c>
      <c r="C60" s="612"/>
      <c r="D60" s="612"/>
      <c r="E60" s="237">
        <f t="shared" ref="E60:T60" si="37">E44-E23</f>
        <v>0</v>
      </c>
      <c r="F60" s="250">
        <f t="shared" si="37"/>
        <v>0</v>
      </c>
      <c r="G60" s="238">
        <f t="shared" si="37"/>
        <v>0</v>
      </c>
      <c r="H60" s="80">
        <f t="shared" si="37"/>
        <v>0</v>
      </c>
      <c r="I60" s="80">
        <f t="shared" si="37"/>
        <v>0</v>
      </c>
      <c r="J60" s="80">
        <f t="shared" si="37"/>
        <v>0</v>
      </c>
      <c r="K60" s="80">
        <f t="shared" si="37"/>
        <v>0</v>
      </c>
      <c r="L60" s="80">
        <f t="shared" si="37"/>
        <v>0</v>
      </c>
      <c r="M60" s="80">
        <f t="shared" si="37"/>
        <v>0</v>
      </c>
      <c r="N60" s="80">
        <f t="shared" si="37"/>
        <v>0</v>
      </c>
      <c r="O60" s="80">
        <f t="shared" si="37"/>
        <v>0</v>
      </c>
      <c r="P60" s="80">
        <f t="shared" si="37"/>
        <v>0</v>
      </c>
      <c r="Q60" s="80">
        <f t="shared" si="37"/>
        <v>0</v>
      </c>
      <c r="R60" s="80">
        <f t="shared" si="37"/>
        <v>0</v>
      </c>
      <c r="S60" s="80">
        <f t="shared" si="37"/>
        <v>0</v>
      </c>
      <c r="T60" s="80">
        <f t="shared" si="37"/>
        <v>0</v>
      </c>
      <c r="U60" s="80">
        <f t="shared" ref="U60:AI60" si="38">U44-U23</f>
        <v>0</v>
      </c>
      <c r="V60" s="80">
        <f t="shared" si="38"/>
        <v>0</v>
      </c>
      <c r="W60" s="80">
        <f t="shared" si="38"/>
        <v>0</v>
      </c>
      <c r="X60" s="80">
        <f t="shared" si="38"/>
        <v>0</v>
      </c>
      <c r="Y60" s="80">
        <f t="shared" si="38"/>
        <v>0</v>
      </c>
      <c r="Z60" s="80">
        <f t="shared" si="38"/>
        <v>0</v>
      </c>
      <c r="AA60" s="80">
        <f t="shared" si="38"/>
        <v>0</v>
      </c>
      <c r="AB60" s="80">
        <f t="shared" si="38"/>
        <v>0</v>
      </c>
      <c r="AC60" s="80">
        <f t="shared" si="38"/>
        <v>0</v>
      </c>
      <c r="AD60" s="80">
        <f t="shared" si="38"/>
        <v>0</v>
      </c>
      <c r="AE60" s="80">
        <f t="shared" si="38"/>
        <v>0</v>
      </c>
      <c r="AF60" s="80">
        <f t="shared" si="38"/>
        <v>0</v>
      </c>
      <c r="AG60" s="80">
        <f t="shared" si="38"/>
        <v>0</v>
      </c>
      <c r="AH60" s="80">
        <f t="shared" si="38"/>
        <v>0</v>
      </c>
      <c r="AI60" s="80">
        <f t="shared" si="38"/>
        <v>0</v>
      </c>
      <c r="AJ60" s="79">
        <f>SUM(E60:AI60)</f>
        <v>0</v>
      </c>
    </row>
    <row r="61" spans="1:37" customFormat="1" ht="18.75" customHeight="1" thickBot="1" x14ac:dyDescent="0.3">
      <c r="A61" s="64"/>
      <c r="B61" s="612" t="s">
        <v>76</v>
      </c>
      <c r="C61" s="612"/>
      <c r="D61" s="612"/>
      <c r="E61" s="237">
        <f t="shared" ref="E61:T61" si="39">E48-E27</f>
        <v>0</v>
      </c>
      <c r="F61" s="251">
        <f t="shared" si="39"/>
        <v>0</v>
      </c>
      <c r="G61" s="238">
        <f t="shared" si="39"/>
        <v>0</v>
      </c>
      <c r="H61" s="80">
        <f t="shared" si="39"/>
        <v>0</v>
      </c>
      <c r="I61" s="80">
        <f t="shared" si="39"/>
        <v>0</v>
      </c>
      <c r="J61" s="80">
        <f t="shared" si="39"/>
        <v>0</v>
      </c>
      <c r="K61" s="80">
        <f t="shared" si="39"/>
        <v>0</v>
      </c>
      <c r="L61" s="80">
        <f t="shared" si="39"/>
        <v>0</v>
      </c>
      <c r="M61" s="80">
        <f t="shared" si="39"/>
        <v>0</v>
      </c>
      <c r="N61" s="80">
        <f t="shared" si="39"/>
        <v>0</v>
      </c>
      <c r="O61" s="80">
        <f t="shared" si="39"/>
        <v>0</v>
      </c>
      <c r="P61" s="80">
        <f t="shared" si="39"/>
        <v>0</v>
      </c>
      <c r="Q61" s="80">
        <f t="shared" si="39"/>
        <v>0</v>
      </c>
      <c r="R61" s="80">
        <f t="shared" si="39"/>
        <v>0</v>
      </c>
      <c r="S61" s="80">
        <f t="shared" si="39"/>
        <v>0</v>
      </c>
      <c r="T61" s="80">
        <f t="shared" si="39"/>
        <v>0</v>
      </c>
      <c r="U61" s="80">
        <f t="shared" ref="U61:AH61" si="40">U48-U27</f>
        <v>0</v>
      </c>
      <c r="V61" s="80">
        <f t="shared" si="40"/>
        <v>0</v>
      </c>
      <c r="W61" s="80">
        <f t="shared" si="40"/>
        <v>0</v>
      </c>
      <c r="X61" s="80">
        <f t="shared" si="40"/>
        <v>0</v>
      </c>
      <c r="Y61" s="80">
        <f t="shared" si="40"/>
        <v>0</v>
      </c>
      <c r="Z61" s="80">
        <f t="shared" si="40"/>
        <v>0</v>
      </c>
      <c r="AA61" s="80">
        <f t="shared" si="40"/>
        <v>0</v>
      </c>
      <c r="AB61" s="80">
        <f t="shared" si="40"/>
        <v>0</v>
      </c>
      <c r="AC61" s="80">
        <f t="shared" si="40"/>
        <v>0</v>
      </c>
      <c r="AD61" s="80">
        <f t="shared" si="40"/>
        <v>0</v>
      </c>
      <c r="AE61" s="80">
        <f t="shared" si="40"/>
        <v>0</v>
      </c>
      <c r="AF61" s="80">
        <f t="shared" si="40"/>
        <v>0</v>
      </c>
      <c r="AG61" s="80">
        <f t="shared" si="40"/>
        <v>0</v>
      </c>
      <c r="AH61" s="80">
        <f t="shared" si="40"/>
        <v>0</v>
      </c>
      <c r="AI61" s="80">
        <f>AI48-AI27</f>
        <v>0</v>
      </c>
      <c r="AJ61" s="79">
        <f>SUM(E61:AI61)</f>
        <v>0</v>
      </c>
    </row>
    <row r="62" spans="1:37" s="17" customFormat="1" ht="18" customHeight="1" thickBot="1" x14ac:dyDescent="0.25">
      <c r="A62" s="585" t="s">
        <v>27</v>
      </c>
      <c r="B62" s="576"/>
      <c r="C62" s="576"/>
      <c r="D62" s="576"/>
      <c r="E62" s="576"/>
      <c r="F62" s="58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87"/>
    </row>
    <row r="63" spans="1:37" s="17" customFormat="1" ht="22.5" customHeight="1" x14ac:dyDescent="0.2">
      <c r="A63" s="65">
        <v>1</v>
      </c>
      <c r="B63" s="609" t="s">
        <v>76</v>
      </c>
      <c r="C63" s="610"/>
      <c r="D63" s="611"/>
      <c r="E63" s="239">
        <f>E59</f>
        <v>0</v>
      </c>
      <c r="F63" s="252">
        <f t="shared" ref="F63:T65" si="41">F59</f>
        <v>0</v>
      </c>
      <c r="G63" s="242">
        <f t="shared" si="41"/>
        <v>0</v>
      </c>
      <c r="H63" s="21">
        <f t="shared" si="41"/>
        <v>0</v>
      </c>
      <c r="I63" s="21">
        <f t="shared" si="41"/>
        <v>0</v>
      </c>
      <c r="J63" s="21">
        <f t="shared" si="41"/>
        <v>0</v>
      </c>
      <c r="K63" s="21">
        <f t="shared" si="41"/>
        <v>0</v>
      </c>
      <c r="L63" s="21">
        <f t="shared" si="41"/>
        <v>0</v>
      </c>
      <c r="M63" s="21">
        <f t="shared" si="41"/>
        <v>0</v>
      </c>
      <c r="N63" s="21">
        <f t="shared" si="41"/>
        <v>0</v>
      </c>
      <c r="O63" s="21">
        <f t="shared" si="41"/>
        <v>0</v>
      </c>
      <c r="P63" s="21">
        <f t="shared" si="41"/>
        <v>0</v>
      </c>
      <c r="Q63" s="21">
        <f t="shared" si="41"/>
        <v>0</v>
      </c>
      <c r="R63" s="21">
        <f t="shared" si="41"/>
        <v>0</v>
      </c>
      <c r="S63" s="21">
        <f t="shared" si="41"/>
        <v>0</v>
      </c>
      <c r="T63" s="21">
        <f t="shared" si="41"/>
        <v>0</v>
      </c>
      <c r="U63" s="21">
        <f t="shared" ref="U63:AI63" si="42">U59</f>
        <v>0</v>
      </c>
      <c r="V63" s="21">
        <f t="shared" si="42"/>
        <v>0</v>
      </c>
      <c r="W63" s="21">
        <f t="shared" si="42"/>
        <v>0</v>
      </c>
      <c r="X63" s="21">
        <f t="shared" si="42"/>
        <v>0</v>
      </c>
      <c r="Y63" s="21">
        <f t="shared" si="42"/>
        <v>0</v>
      </c>
      <c r="Z63" s="21">
        <f t="shared" si="42"/>
        <v>0</v>
      </c>
      <c r="AA63" s="21">
        <f t="shared" si="42"/>
        <v>0</v>
      </c>
      <c r="AB63" s="21">
        <f t="shared" si="42"/>
        <v>0</v>
      </c>
      <c r="AC63" s="21">
        <f t="shared" si="42"/>
        <v>0</v>
      </c>
      <c r="AD63" s="21">
        <f t="shared" si="42"/>
        <v>0</v>
      </c>
      <c r="AE63" s="21">
        <f t="shared" si="42"/>
        <v>0</v>
      </c>
      <c r="AF63" s="21">
        <f t="shared" si="42"/>
        <v>0</v>
      </c>
      <c r="AG63" s="21">
        <f t="shared" si="42"/>
        <v>0</v>
      </c>
      <c r="AH63" s="21">
        <f t="shared" si="42"/>
        <v>0</v>
      </c>
      <c r="AI63" s="21">
        <f t="shared" si="42"/>
        <v>0</v>
      </c>
      <c r="AJ63" s="69">
        <f>SUM(E63:AI63)</f>
        <v>0</v>
      </c>
    </row>
    <row r="64" spans="1:37" s="17" customFormat="1" ht="22.5" customHeight="1" x14ac:dyDescent="0.2">
      <c r="A64" s="65">
        <v>2</v>
      </c>
      <c r="B64" s="609" t="s">
        <v>76</v>
      </c>
      <c r="C64" s="610"/>
      <c r="D64" s="611"/>
      <c r="E64" s="239">
        <f>E60</f>
        <v>0</v>
      </c>
      <c r="F64" s="253">
        <f t="shared" si="41"/>
        <v>0</v>
      </c>
      <c r="G64" s="242">
        <f t="shared" si="41"/>
        <v>0</v>
      </c>
      <c r="H64" s="21">
        <f t="shared" si="41"/>
        <v>0</v>
      </c>
      <c r="I64" s="21">
        <f t="shared" si="41"/>
        <v>0</v>
      </c>
      <c r="J64" s="21">
        <f t="shared" si="41"/>
        <v>0</v>
      </c>
      <c r="K64" s="21">
        <f t="shared" si="41"/>
        <v>0</v>
      </c>
      <c r="L64" s="21">
        <f t="shared" si="41"/>
        <v>0</v>
      </c>
      <c r="M64" s="21">
        <f t="shared" si="41"/>
        <v>0</v>
      </c>
      <c r="N64" s="21">
        <f t="shared" si="41"/>
        <v>0</v>
      </c>
      <c r="O64" s="21">
        <f t="shared" si="41"/>
        <v>0</v>
      </c>
      <c r="P64" s="21">
        <f t="shared" si="41"/>
        <v>0</v>
      </c>
      <c r="Q64" s="21">
        <f t="shared" si="41"/>
        <v>0</v>
      </c>
      <c r="R64" s="21">
        <f t="shared" si="41"/>
        <v>0</v>
      </c>
      <c r="S64" s="21">
        <f t="shared" si="41"/>
        <v>0</v>
      </c>
      <c r="T64" s="21">
        <f t="shared" si="41"/>
        <v>0</v>
      </c>
      <c r="U64" s="21">
        <f t="shared" ref="U64:AI64" si="43">U60</f>
        <v>0</v>
      </c>
      <c r="V64" s="21">
        <f t="shared" si="43"/>
        <v>0</v>
      </c>
      <c r="W64" s="21">
        <f t="shared" si="43"/>
        <v>0</v>
      </c>
      <c r="X64" s="21">
        <f t="shared" si="43"/>
        <v>0</v>
      </c>
      <c r="Y64" s="21">
        <f t="shared" si="43"/>
        <v>0</v>
      </c>
      <c r="Z64" s="21">
        <f t="shared" si="43"/>
        <v>0</v>
      </c>
      <c r="AA64" s="21">
        <f t="shared" si="43"/>
        <v>0</v>
      </c>
      <c r="AB64" s="21">
        <f t="shared" si="43"/>
        <v>0</v>
      </c>
      <c r="AC64" s="21">
        <f t="shared" si="43"/>
        <v>0</v>
      </c>
      <c r="AD64" s="21">
        <f t="shared" si="43"/>
        <v>0</v>
      </c>
      <c r="AE64" s="21">
        <f t="shared" si="43"/>
        <v>0</v>
      </c>
      <c r="AF64" s="21">
        <f t="shared" si="43"/>
        <v>0</v>
      </c>
      <c r="AG64" s="21">
        <f t="shared" si="43"/>
        <v>0</v>
      </c>
      <c r="AH64" s="21">
        <f t="shared" si="43"/>
        <v>0</v>
      </c>
      <c r="AI64" s="21">
        <f t="shared" si="43"/>
        <v>0</v>
      </c>
      <c r="AJ64" s="69">
        <f>SUM(E64:AI64)</f>
        <v>0</v>
      </c>
    </row>
    <row r="65" spans="1:37" s="19" customFormat="1" ht="18" customHeight="1" thickBot="1" x14ac:dyDescent="0.25">
      <c r="A65" s="72">
        <v>3</v>
      </c>
      <c r="B65" s="622" t="s">
        <v>76</v>
      </c>
      <c r="C65" s="623"/>
      <c r="D65" s="624"/>
      <c r="E65" s="232">
        <f>E61</f>
        <v>0</v>
      </c>
      <c r="F65" s="246">
        <f t="shared" si="41"/>
        <v>0</v>
      </c>
      <c r="G65" s="235">
        <f t="shared" si="41"/>
        <v>0</v>
      </c>
      <c r="H65" s="73">
        <f t="shared" si="41"/>
        <v>0</v>
      </c>
      <c r="I65" s="73">
        <f t="shared" si="41"/>
        <v>0</v>
      </c>
      <c r="J65" s="73">
        <f t="shared" si="41"/>
        <v>0</v>
      </c>
      <c r="K65" s="73">
        <f t="shared" si="41"/>
        <v>0</v>
      </c>
      <c r="L65" s="73">
        <f t="shared" si="41"/>
        <v>0</v>
      </c>
      <c r="M65" s="73">
        <f t="shared" si="41"/>
        <v>0</v>
      </c>
      <c r="N65" s="73">
        <f t="shared" si="41"/>
        <v>0</v>
      </c>
      <c r="O65" s="73">
        <f t="shared" si="41"/>
        <v>0</v>
      </c>
      <c r="P65" s="73">
        <f t="shared" si="41"/>
        <v>0</v>
      </c>
      <c r="Q65" s="73">
        <f t="shared" si="41"/>
        <v>0</v>
      </c>
      <c r="R65" s="73">
        <f t="shared" si="41"/>
        <v>0</v>
      </c>
      <c r="S65" s="73">
        <f t="shared" si="41"/>
        <v>0</v>
      </c>
      <c r="T65" s="73">
        <f t="shared" si="41"/>
        <v>0</v>
      </c>
      <c r="U65" s="73">
        <f t="shared" ref="U65:AI65" si="44">U61</f>
        <v>0</v>
      </c>
      <c r="V65" s="73">
        <f t="shared" si="44"/>
        <v>0</v>
      </c>
      <c r="W65" s="73">
        <f t="shared" si="44"/>
        <v>0</v>
      </c>
      <c r="X65" s="73">
        <f t="shared" si="44"/>
        <v>0</v>
      </c>
      <c r="Y65" s="73">
        <f t="shared" si="44"/>
        <v>0</v>
      </c>
      <c r="Z65" s="73">
        <f t="shared" si="44"/>
        <v>0</v>
      </c>
      <c r="AA65" s="73">
        <f t="shared" si="44"/>
        <v>0</v>
      </c>
      <c r="AB65" s="73">
        <f t="shared" si="44"/>
        <v>0</v>
      </c>
      <c r="AC65" s="73">
        <f t="shared" si="44"/>
        <v>0</v>
      </c>
      <c r="AD65" s="73">
        <f t="shared" si="44"/>
        <v>0</v>
      </c>
      <c r="AE65" s="73">
        <f t="shared" si="44"/>
        <v>0</v>
      </c>
      <c r="AF65" s="73">
        <f t="shared" si="44"/>
        <v>0</v>
      </c>
      <c r="AG65" s="73">
        <f t="shared" si="44"/>
        <v>0</v>
      </c>
      <c r="AH65" s="73">
        <f t="shared" si="44"/>
        <v>0</v>
      </c>
      <c r="AI65" s="73">
        <f t="shared" si="44"/>
        <v>0</v>
      </c>
      <c r="AJ65" s="227">
        <f>SUM(E65:AI65)</f>
        <v>0</v>
      </c>
    </row>
    <row r="66" spans="1:37" ht="24" customHeight="1" thickTop="1" x14ac:dyDescent="0.2">
      <c r="A66" s="631" t="s">
        <v>77</v>
      </c>
      <c r="B66" s="595"/>
      <c r="C66" s="595"/>
      <c r="D66" s="595"/>
      <c r="E66" s="240">
        <f t="shared" ref="E66" si="45">E63+E64+E65</f>
        <v>0</v>
      </c>
      <c r="F66" s="254">
        <f>F63+F64+F65</f>
        <v>0</v>
      </c>
      <c r="G66" s="243">
        <f t="shared" ref="G66:S66" si="46">G63+G64+G65</f>
        <v>0</v>
      </c>
      <c r="H66" s="165">
        <f t="shared" si="46"/>
        <v>0</v>
      </c>
      <c r="I66" s="165">
        <f t="shared" si="46"/>
        <v>0</v>
      </c>
      <c r="J66" s="165">
        <f t="shared" si="46"/>
        <v>0</v>
      </c>
      <c r="K66" s="165">
        <f t="shared" si="46"/>
        <v>0</v>
      </c>
      <c r="L66" s="165">
        <f t="shared" si="46"/>
        <v>0</v>
      </c>
      <c r="M66" s="165">
        <f t="shared" si="46"/>
        <v>0</v>
      </c>
      <c r="N66" s="165">
        <f t="shared" si="46"/>
        <v>0</v>
      </c>
      <c r="O66" s="165">
        <f t="shared" si="46"/>
        <v>0</v>
      </c>
      <c r="P66" s="165">
        <f t="shared" si="46"/>
        <v>0</v>
      </c>
      <c r="Q66" s="165">
        <f t="shared" si="46"/>
        <v>0</v>
      </c>
      <c r="R66" s="165">
        <f t="shared" si="46"/>
        <v>0</v>
      </c>
      <c r="S66" s="165">
        <f t="shared" si="46"/>
        <v>0</v>
      </c>
      <c r="T66" s="165">
        <f>T63+T64+T65</f>
        <v>0</v>
      </c>
      <c r="U66" s="165">
        <f t="shared" ref="U66:AH66" si="47">U63+U64+U65</f>
        <v>0</v>
      </c>
      <c r="V66" s="165">
        <f t="shared" si="47"/>
        <v>0</v>
      </c>
      <c r="W66" s="165">
        <f t="shared" si="47"/>
        <v>0</v>
      </c>
      <c r="X66" s="165">
        <f t="shared" si="47"/>
        <v>0</v>
      </c>
      <c r="Y66" s="165">
        <f t="shared" si="47"/>
        <v>0</v>
      </c>
      <c r="Z66" s="165">
        <f t="shared" si="47"/>
        <v>0</v>
      </c>
      <c r="AA66" s="165">
        <f t="shared" si="47"/>
        <v>0</v>
      </c>
      <c r="AB66" s="165">
        <f t="shared" si="47"/>
        <v>0</v>
      </c>
      <c r="AC66" s="165">
        <f t="shared" si="47"/>
        <v>0</v>
      </c>
      <c r="AD66" s="165">
        <f t="shared" si="47"/>
        <v>0</v>
      </c>
      <c r="AE66" s="165">
        <f t="shared" si="47"/>
        <v>0</v>
      </c>
      <c r="AF66" s="165">
        <f t="shared" si="47"/>
        <v>0</v>
      </c>
      <c r="AG66" s="165">
        <f t="shared" si="47"/>
        <v>0</v>
      </c>
      <c r="AH66" s="165">
        <f t="shared" si="47"/>
        <v>0</v>
      </c>
      <c r="AI66" s="165">
        <f>AI63+AI64+AI65</f>
        <v>0</v>
      </c>
      <c r="AJ66" s="226">
        <f>AJ63+AJ64+AJ65</f>
        <v>0</v>
      </c>
    </row>
    <row r="67" spans="1:37" ht="21.75" customHeight="1" thickBot="1" x14ac:dyDescent="0.25">
      <c r="A67" s="632" t="s">
        <v>80</v>
      </c>
      <c r="B67" s="633"/>
      <c r="C67" s="633"/>
      <c r="D67" s="633"/>
      <c r="E67" s="241">
        <f>I.Pressupostos!L37*E66</f>
        <v>0</v>
      </c>
      <c r="F67" s="241">
        <f>I.Pressupostos!M37*F66</f>
        <v>0</v>
      </c>
      <c r="G67" s="241">
        <f>I.Pressupostos!N37*G66</f>
        <v>0</v>
      </c>
      <c r="H67" s="241">
        <f>I.Pressupostos!O37*H66</f>
        <v>0</v>
      </c>
      <c r="I67" s="241">
        <f>I.Pressupostos!P37*I66</f>
        <v>0</v>
      </c>
      <c r="J67" s="241">
        <f>I.Pressupostos!Q37*J66</f>
        <v>0</v>
      </c>
      <c r="K67" s="241">
        <f>I.Pressupostos!R37*K66</f>
        <v>0</v>
      </c>
      <c r="L67" s="241">
        <f>I.Pressupostos!S37*L66</f>
        <v>0</v>
      </c>
      <c r="M67" s="241">
        <f>I.Pressupostos!T37*M66</f>
        <v>0</v>
      </c>
      <c r="N67" s="241">
        <f>I.Pressupostos!U37*N66</f>
        <v>0</v>
      </c>
      <c r="O67" s="241">
        <f>I.Pressupostos!V37*O66</f>
        <v>0</v>
      </c>
      <c r="P67" s="241">
        <f>I.Pressupostos!W37*P66</f>
        <v>0</v>
      </c>
      <c r="Q67" s="241">
        <f>I.Pressupostos!X37*Q66</f>
        <v>0</v>
      </c>
      <c r="R67" s="241">
        <f>I.Pressupostos!Y37*R66</f>
        <v>0</v>
      </c>
      <c r="S67" s="241">
        <f>I.Pressupostos!Z37*S66</f>
        <v>0</v>
      </c>
      <c r="T67" s="241">
        <f>I.Pressupostos!AA37*T66</f>
        <v>0</v>
      </c>
      <c r="U67" s="241">
        <f>I.Pressupostos!AB37*U66</f>
        <v>0</v>
      </c>
      <c r="V67" s="241">
        <f>I.Pressupostos!AC37*V66</f>
        <v>0</v>
      </c>
      <c r="W67" s="241">
        <f>I.Pressupostos!AD37*W66</f>
        <v>0</v>
      </c>
      <c r="X67" s="241">
        <f>I.Pressupostos!AE37*X66</f>
        <v>0</v>
      </c>
      <c r="Y67" s="241">
        <f>I.Pressupostos!AF37*Y66</f>
        <v>0</v>
      </c>
      <c r="Z67" s="241">
        <f>I.Pressupostos!AG37*Z66</f>
        <v>0</v>
      </c>
      <c r="AA67" s="241">
        <f>I.Pressupostos!AH37*AA66</f>
        <v>0</v>
      </c>
      <c r="AB67" s="241">
        <f>I.Pressupostos!AI37*AB66</f>
        <v>0</v>
      </c>
      <c r="AC67" s="241">
        <f>I.Pressupostos!AJ37*AC66</f>
        <v>0</v>
      </c>
      <c r="AD67" s="241">
        <f>I.Pressupostos!AK37*AD66</f>
        <v>0</v>
      </c>
      <c r="AE67" s="241">
        <f>I.Pressupostos!AL37*AE66</f>
        <v>0</v>
      </c>
      <c r="AF67" s="241">
        <f>I.Pressupostos!AM37*AF66</f>
        <v>0</v>
      </c>
      <c r="AG67" s="241">
        <f>I.Pressupostos!AN37*AG66</f>
        <v>0</v>
      </c>
      <c r="AH67" s="241">
        <f>I.Pressupostos!AO37*AH66</f>
        <v>0</v>
      </c>
      <c r="AI67" s="241">
        <f>I.Pressupostos!AP37*AI66</f>
        <v>0</v>
      </c>
      <c r="AJ67" s="241">
        <f>I.Pressupostos!AQ37*AJ66</f>
        <v>0</v>
      </c>
    </row>
    <row r="68" spans="1:37" s="20" customFormat="1" ht="12.75" customHeight="1" x14ac:dyDescent="0.2">
      <c r="AK68" s="22"/>
    </row>
    <row r="69" spans="1:37" x14ac:dyDescent="0.2">
      <c r="A69" s="630"/>
      <c r="B69" s="630"/>
      <c r="C69" s="630"/>
      <c r="D69" s="630"/>
      <c r="E69" s="630"/>
      <c r="F69" s="630"/>
      <c r="G69" s="630"/>
      <c r="H69" s="630"/>
      <c r="I69" s="630"/>
      <c r="J69" s="630"/>
      <c r="K69" s="630"/>
      <c r="L69" s="630"/>
      <c r="M69" s="630"/>
      <c r="N69" s="630"/>
      <c r="O69" s="630"/>
      <c r="P69" s="630"/>
      <c r="Q69" s="630"/>
      <c r="R69" s="630"/>
      <c r="S69" s="630"/>
      <c r="T69" s="630"/>
      <c r="U69" s="630"/>
      <c r="V69" s="630"/>
      <c r="W69" s="630"/>
      <c r="X69" s="630"/>
      <c r="Y69" s="630"/>
      <c r="Z69" s="630"/>
      <c r="AA69" s="630"/>
      <c r="AB69" s="630"/>
      <c r="AC69" s="630"/>
      <c r="AD69" s="630"/>
      <c r="AE69" s="630"/>
      <c r="AF69" s="630"/>
      <c r="AG69" s="630"/>
      <c r="AH69" s="630"/>
      <c r="AI69" s="630"/>
      <c r="AJ69" s="630"/>
    </row>
    <row r="70" spans="1:37" s="9" customFormat="1" ht="16.5" hidden="1" customHeight="1" x14ac:dyDescent="0.2">
      <c r="A70" s="625" t="str">
        <f>A14</f>
        <v>Ano</v>
      </c>
      <c r="B70" s="625"/>
      <c r="C70" s="625"/>
      <c r="D70" s="626"/>
      <c r="E70" s="55">
        <f t="shared" ref="E70:T70" si="48">E14</f>
        <v>2024</v>
      </c>
      <c r="F70" s="55">
        <f t="shared" si="48"/>
        <v>2025</v>
      </c>
      <c r="G70" s="55">
        <f t="shared" si="48"/>
        <v>2026</v>
      </c>
      <c r="H70" s="55">
        <f t="shared" si="48"/>
        <v>2027</v>
      </c>
      <c r="I70" s="55">
        <f t="shared" si="48"/>
        <v>2028</v>
      </c>
      <c r="J70" s="55">
        <f t="shared" si="48"/>
        <v>2029</v>
      </c>
      <c r="K70" s="55">
        <f t="shared" si="48"/>
        <v>2030</v>
      </c>
      <c r="L70" s="55">
        <f t="shared" si="48"/>
        <v>2031</v>
      </c>
      <c r="M70" s="55">
        <f t="shared" si="48"/>
        <v>2032</v>
      </c>
      <c r="N70" s="55">
        <f t="shared" si="48"/>
        <v>2033</v>
      </c>
      <c r="O70" s="55">
        <f t="shared" si="48"/>
        <v>2034</v>
      </c>
      <c r="P70" s="55">
        <f t="shared" si="48"/>
        <v>2035</v>
      </c>
      <c r="Q70" s="55">
        <f t="shared" si="48"/>
        <v>2036</v>
      </c>
      <c r="R70" s="55">
        <f t="shared" si="48"/>
        <v>2037</v>
      </c>
      <c r="S70" s="55">
        <f t="shared" si="48"/>
        <v>2038</v>
      </c>
      <c r="T70" s="55">
        <f t="shared" si="48"/>
        <v>2039</v>
      </c>
      <c r="U70" s="224"/>
      <c r="V70" s="224"/>
      <c r="W70" s="224"/>
      <c r="X70" s="224"/>
      <c r="Y70" s="224"/>
      <c r="Z70" s="224"/>
      <c r="AA70" s="224"/>
      <c r="AB70" s="224"/>
      <c r="AC70" s="224"/>
      <c r="AD70" s="224"/>
      <c r="AE70" s="224"/>
      <c r="AF70" s="224"/>
      <c r="AG70" s="224"/>
      <c r="AH70" s="224"/>
      <c r="AI70" s="224"/>
      <c r="AJ70" s="2"/>
    </row>
    <row r="78" spans="1:37" x14ac:dyDescent="0.25">
      <c r="A78" s="2"/>
      <c r="B78" s="23"/>
      <c r="G78" s="1"/>
      <c r="AK78" s="1"/>
    </row>
    <row r="79" spans="1:37" x14ac:dyDescent="0.25">
      <c r="A79" s="2"/>
      <c r="B79" s="23"/>
      <c r="G79" s="1"/>
      <c r="AK79" s="1"/>
    </row>
    <row r="80" spans="1:37" x14ac:dyDescent="0.25">
      <c r="A80" s="2"/>
      <c r="B80" s="23"/>
      <c r="G80" s="1"/>
      <c r="AK80" s="1"/>
    </row>
    <row r="81" spans="1:37" x14ac:dyDescent="0.25">
      <c r="A81" s="2"/>
      <c r="B81" s="23"/>
      <c r="G81" s="1"/>
      <c r="AK81" s="1"/>
    </row>
  </sheetData>
  <sheetProtection formatCells="0" formatColumns="0" formatRows="0" insertColumns="0" insertRows="0" deleteColumns="0" deleteRows="0"/>
  <mergeCells count="59">
    <mergeCell ref="A66:D66"/>
    <mergeCell ref="A67:D67"/>
    <mergeCell ref="A69:AJ69"/>
    <mergeCell ref="A70:D70"/>
    <mergeCell ref="B60:D60"/>
    <mergeCell ref="B61:D61"/>
    <mergeCell ref="A62:AJ62"/>
    <mergeCell ref="B63:D63"/>
    <mergeCell ref="B64:D64"/>
    <mergeCell ref="B65:D65"/>
    <mergeCell ref="B59:D59"/>
    <mergeCell ref="B47:D47"/>
    <mergeCell ref="B48:D48"/>
    <mergeCell ref="B49:D49"/>
    <mergeCell ref="A50:AJ50"/>
    <mergeCell ref="B51:D51"/>
    <mergeCell ref="B52:D52"/>
    <mergeCell ref="B53:D53"/>
    <mergeCell ref="A54:D54"/>
    <mergeCell ref="A55:AJ55"/>
    <mergeCell ref="A57:AJ57"/>
    <mergeCell ref="A58:AJ58"/>
    <mergeCell ref="B46:D46"/>
    <mergeCell ref="B32:D32"/>
    <mergeCell ref="A33:D33"/>
    <mergeCell ref="A34:AJ34"/>
    <mergeCell ref="A37:AJ37"/>
    <mergeCell ref="A39:T39"/>
    <mergeCell ref="B40:D40"/>
    <mergeCell ref="B41:D41"/>
    <mergeCell ref="B42:D42"/>
    <mergeCell ref="B43:D43"/>
    <mergeCell ref="B44:D44"/>
    <mergeCell ref="B45:D45"/>
    <mergeCell ref="AL12:AM12"/>
    <mergeCell ref="A14:D14"/>
    <mergeCell ref="A16:AJ16"/>
    <mergeCell ref="A18:T18"/>
    <mergeCell ref="B31:D31"/>
    <mergeCell ref="B20:D20"/>
    <mergeCell ref="B21:D21"/>
    <mergeCell ref="B22:D22"/>
    <mergeCell ref="B23:D23"/>
    <mergeCell ref="B24:D24"/>
    <mergeCell ref="B25:D25"/>
    <mergeCell ref="B26:D26"/>
    <mergeCell ref="B27:D27"/>
    <mergeCell ref="B28:D28"/>
    <mergeCell ref="A29:AJ29"/>
    <mergeCell ref="B30:D30"/>
    <mergeCell ref="B19:D19"/>
    <mergeCell ref="B2:AJ2"/>
    <mergeCell ref="B3:AJ3"/>
    <mergeCell ref="G4:M4"/>
    <mergeCell ref="A7:B7"/>
    <mergeCell ref="A8:B8"/>
    <mergeCell ref="A11:E11"/>
    <mergeCell ref="A9:B9"/>
    <mergeCell ref="A12:D13"/>
  </mergeCells>
  <printOptions horizontalCentered="1"/>
  <pageMargins left="0.25" right="0.25" top="0.75" bottom="0.75" header="0.3" footer="0.3"/>
  <pageSetup paperSize="9" scale="25" fitToHeight="0" orientation="landscape"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0B66D-18F7-405F-B0F1-CA46D51D83D5}">
  <dimension ref="J12"/>
  <sheetViews>
    <sheetView workbookViewId="0">
      <selection activeCell="D27" sqref="D27"/>
    </sheetView>
  </sheetViews>
  <sheetFormatPr defaultRowHeight="15" x14ac:dyDescent="0.25"/>
  <sheetData>
    <row r="12" spans="10:10" x14ac:dyDescent="0.25">
      <c r="J12" s="8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CDF62-27DB-42F6-AC3D-E12A3EEBC0B0}">
  <sheetPr>
    <pageSetUpPr fitToPage="1"/>
  </sheetPr>
  <dimension ref="A1:AM52"/>
  <sheetViews>
    <sheetView showGridLines="0" topLeftCell="A5" zoomScale="80" zoomScaleNormal="80" workbookViewId="0">
      <selection activeCell="E22" sqref="E22"/>
    </sheetView>
  </sheetViews>
  <sheetFormatPr defaultRowHeight="12.75" x14ac:dyDescent="0.2"/>
  <cols>
    <col min="1" max="1" width="3.140625" style="3" customWidth="1"/>
    <col min="2" max="2" width="25.28515625" style="3" customWidth="1"/>
    <col min="3" max="3" width="31.28515625" style="3" customWidth="1"/>
    <col min="4" max="4" width="14.85546875" style="3" bestFit="1" customWidth="1"/>
    <col min="5" max="5" width="14.85546875" style="3" customWidth="1"/>
    <col min="6" max="6" width="15.5703125" style="3" bestFit="1" customWidth="1"/>
    <col min="7" max="9" width="14.85546875" style="3" bestFit="1" customWidth="1"/>
    <col min="10" max="10" width="15.28515625" style="3" bestFit="1" customWidth="1"/>
    <col min="11" max="11" width="13.85546875" style="3" customWidth="1"/>
    <col min="12" max="12" width="14.7109375" style="3" customWidth="1"/>
    <col min="13" max="13" width="12.7109375" style="3" customWidth="1"/>
    <col min="14" max="14" width="14.28515625" style="3" customWidth="1"/>
    <col min="15" max="16" width="12.7109375" style="3" customWidth="1"/>
    <col min="17" max="17" width="14.85546875" style="3" customWidth="1"/>
    <col min="18" max="18" width="14.85546875" style="3" bestFit="1" customWidth="1"/>
    <col min="19" max="19" width="14.5703125" style="3" customWidth="1"/>
    <col min="20" max="35" width="12.7109375" style="3" customWidth="1"/>
    <col min="36" max="36" width="16" style="3" customWidth="1"/>
    <col min="37" max="37" width="12.85546875" style="3" bestFit="1" customWidth="1"/>
    <col min="38" max="38" width="10.42578125" style="3" bestFit="1" customWidth="1"/>
    <col min="39" max="249" width="9.140625" style="3"/>
    <col min="250" max="250" width="3.140625" style="3" customWidth="1"/>
    <col min="251" max="251" width="25.28515625" style="3" customWidth="1"/>
    <col min="252" max="252" width="31.28515625" style="3" customWidth="1"/>
    <col min="253" max="253" width="14.42578125" style="3" bestFit="1" customWidth="1"/>
    <col min="254" max="255" width="14.85546875" style="3" bestFit="1" customWidth="1"/>
    <col min="256" max="256" width="15.5703125" style="3" bestFit="1" customWidth="1"/>
    <col min="257" max="259" width="14.85546875" style="3" bestFit="1" customWidth="1"/>
    <col min="260" max="260" width="15.28515625" style="3" bestFit="1" customWidth="1"/>
    <col min="261" max="261" width="13.85546875" style="3" customWidth="1"/>
    <col min="262" max="262" width="14.7109375" style="3" customWidth="1"/>
    <col min="263" max="263" width="12.7109375" style="3" customWidth="1"/>
    <col min="264" max="264" width="14.28515625" style="3" customWidth="1"/>
    <col min="265" max="266" width="12.7109375" style="3" customWidth="1"/>
    <col min="267" max="267" width="14.85546875" style="3" customWidth="1"/>
    <col min="268" max="268" width="14.85546875" style="3" bestFit="1" customWidth="1"/>
    <col min="269" max="269" width="14.5703125" style="3" customWidth="1"/>
    <col min="270" max="270" width="12.7109375" style="3" customWidth="1"/>
    <col min="271" max="271" width="14.85546875" style="3" customWidth="1"/>
    <col min="272" max="292" width="12.7109375" style="3" customWidth="1"/>
    <col min="293" max="505" width="9.140625" style="3"/>
    <col min="506" max="506" width="3.140625" style="3" customWidth="1"/>
    <col min="507" max="507" width="25.28515625" style="3" customWidth="1"/>
    <col min="508" max="508" width="31.28515625" style="3" customWidth="1"/>
    <col min="509" max="509" width="14.42578125" style="3" bestFit="1" customWidth="1"/>
    <col min="510" max="511" width="14.85546875" style="3" bestFit="1" customWidth="1"/>
    <col min="512" max="512" width="15.5703125" style="3" bestFit="1" customWidth="1"/>
    <col min="513" max="515" width="14.85546875" style="3" bestFit="1" customWidth="1"/>
    <col min="516" max="516" width="15.28515625" style="3" bestFit="1" customWidth="1"/>
    <col min="517" max="517" width="13.85546875" style="3" customWidth="1"/>
    <col min="518" max="518" width="14.7109375" style="3" customWidth="1"/>
    <col min="519" max="519" width="12.7109375" style="3" customWidth="1"/>
    <col min="520" max="520" width="14.28515625" style="3" customWidth="1"/>
    <col min="521" max="522" width="12.7109375" style="3" customWidth="1"/>
    <col min="523" max="523" width="14.85546875" style="3" customWidth="1"/>
    <col min="524" max="524" width="14.85546875" style="3" bestFit="1" customWidth="1"/>
    <col min="525" max="525" width="14.5703125" style="3" customWidth="1"/>
    <col min="526" max="526" width="12.7109375" style="3" customWidth="1"/>
    <col min="527" max="527" width="14.85546875" style="3" customWidth="1"/>
    <col min="528" max="548" width="12.7109375" style="3" customWidth="1"/>
    <col min="549" max="761" width="9.140625" style="3"/>
    <col min="762" max="762" width="3.140625" style="3" customWidth="1"/>
    <col min="763" max="763" width="25.28515625" style="3" customWidth="1"/>
    <col min="764" max="764" width="31.28515625" style="3" customWidth="1"/>
    <col min="765" max="765" width="14.42578125" style="3" bestFit="1" customWidth="1"/>
    <col min="766" max="767" width="14.85546875" style="3" bestFit="1" customWidth="1"/>
    <col min="768" max="768" width="15.5703125" style="3" bestFit="1" customWidth="1"/>
    <col min="769" max="771" width="14.85546875" style="3" bestFit="1" customWidth="1"/>
    <col min="772" max="772" width="15.28515625" style="3" bestFit="1" customWidth="1"/>
    <col min="773" max="773" width="13.85546875" style="3" customWidth="1"/>
    <col min="774" max="774" width="14.7109375" style="3" customWidth="1"/>
    <col min="775" max="775" width="12.7109375" style="3" customWidth="1"/>
    <col min="776" max="776" width="14.28515625" style="3" customWidth="1"/>
    <col min="777" max="778" width="12.7109375" style="3" customWidth="1"/>
    <col min="779" max="779" width="14.85546875" style="3" customWidth="1"/>
    <col min="780" max="780" width="14.85546875" style="3" bestFit="1" customWidth="1"/>
    <col min="781" max="781" width="14.5703125" style="3" customWidth="1"/>
    <col min="782" max="782" width="12.7109375" style="3" customWidth="1"/>
    <col min="783" max="783" width="14.85546875" style="3" customWidth="1"/>
    <col min="784" max="804" width="12.7109375" style="3" customWidth="1"/>
    <col min="805" max="1017" width="9.140625" style="3"/>
    <col min="1018" max="1018" width="3.140625" style="3" customWidth="1"/>
    <col min="1019" max="1019" width="25.28515625" style="3" customWidth="1"/>
    <col min="1020" max="1020" width="31.28515625" style="3" customWidth="1"/>
    <col min="1021" max="1021" width="14.42578125" style="3" bestFit="1" customWidth="1"/>
    <col min="1022" max="1023" width="14.85546875" style="3" bestFit="1" customWidth="1"/>
    <col min="1024" max="1024" width="15.5703125" style="3" bestFit="1" customWidth="1"/>
    <col min="1025" max="1027" width="14.85546875" style="3" bestFit="1" customWidth="1"/>
    <col min="1028" max="1028" width="15.28515625" style="3" bestFit="1" customWidth="1"/>
    <col min="1029" max="1029" width="13.85546875" style="3" customWidth="1"/>
    <col min="1030" max="1030" width="14.7109375" style="3" customWidth="1"/>
    <col min="1031" max="1031" width="12.7109375" style="3" customWidth="1"/>
    <col min="1032" max="1032" width="14.28515625" style="3" customWidth="1"/>
    <col min="1033" max="1034" width="12.7109375" style="3" customWidth="1"/>
    <col min="1035" max="1035" width="14.85546875" style="3" customWidth="1"/>
    <col min="1036" max="1036" width="14.85546875" style="3" bestFit="1" customWidth="1"/>
    <col min="1037" max="1037" width="14.5703125" style="3" customWidth="1"/>
    <col min="1038" max="1038" width="12.7109375" style="3" customWidth="1"/>
    <col min="1039" max="1039" width="14.85546875" style="3" customWidth="1"/>
    <col min="1040" max="1060" width="12.7109375" style="3" customWidth="1"/>
    <col min="1061" max="1273" width="9.140625" style="3"/>
    <col min="1274" max="1274" width="3.140625" style="3" customWidth="1"/>
    <col min="1275" max="1275" width="25.28515625" style="3" customWidth="1"/>
    <col min="1276" max="1276" width="31.28515625" style="3" customWidth="1"/>
    <col min="1277" max="1277" width="14.42578125" style="3" bestFit="1" customWidth="1"/>
    <col min="1278" max="1279" width="14.85546875" style="3" bestFit="1" customWidth="1"/>
    <col min="1280" max="1280" width="15.5703125" style="3" bestFit="1" customWidth="1"/>
    <col min="1281" max="1283" width="14.85546875" style="3" bestFit="1" customWidth="1"/>
    <col min="1284" max="1284" width="15.28515625" style="3" bestFit="1" customWidth="1"/>
    <col min="1285" max="1285" width="13.85546875" style="3" customWidth="1"/>
    <col min="1286" max="1286" width="14.7109375" style="3" customWidth="1"/>
    <col min="1287" max="1287" width="12.7109375" style="3" customWidth="1"/>
    <col min="1288" max="1288" width="14.28515625" style="3" customWidth="1"/>
    <col min="1289" max="1290" width="12.7109375" style="3" customWidth="1"/>
    <col min="1291" max="1291" width="14.85546875" style="3" customWidth="1"/>
    <col min="1292" max="1292" width="14.85546875" style="3" bestFit="1" customWidth="1"/>
    <col min="1293" max="1293" width="14.5703125" style="3" customWidth="1"/>
    <col min="1294" max="1294" width="12.7109375" style="3" customWidth="1"/>
    <col min="1295" max="1295" width="14.85546875" style="3" customWidth="1"/>
    <col min="1296" max="1316" width="12.7109375" style="3" customWidth="1"/>
    <col min="1317" max="1529" width="9.140625" style="3"/>
    <col min="1530" max="1530" width="3.140625" style="3" customWidth="1"/>
    <col min="1531" max="1531" width="25.28515625" style="3" customWidth="1"/>
    <col min="1532" max="1532" width="31.28515625" style="3" customWidth="1"/>
    <col min="1533" max="1533" width="14.42578125" style="3" bestFit="1" customWidth="1"/>
    <col min="1534" max="1535" width="14.85546875" style="3" bestFit="1" customWidth="1"/>
    <col min="1536" max="1536" width="15.5703125" style="3" bestFit="1" customWidth="1"/>
    <col min="1537" max="1539" width="14.85546875" style="3" bestFit="1" customWidth="1"/>
    <col min="1540" max="1540" width="15.28515625" style="3" bestFit="1" customWidth="1"/>
    <col min="1541" max="1541" width="13.85546875" style="3" customWidth="1"/>
    <col min="1542" max="1542" width="14.7109375" style="3" customWidth="1"/>
    <col min="1543" max="1543" width="12.7109375" style="3" customWidth="1"/>
    <col min="1544" max="1544" width="14.28515625" style="3" customWidth="1"/>
    <col min="1545" max="1546" width="12.7109375" style="3" customWidth="1"/>
    <col min="1547" max="1547" width="14.85546875" style="3" customWidth="1"/>
    <col min="1548" max="1548" width="14.85546875" style="3" bestFit="1" customWidth="1"/>
    <col min="1549" max="1549" width="14.5703125" style="3" customWidth="1"/>
    <col min="1550" max="1550" width="12.7109375" style="3" customWidth="1"/>
    <col min="1551" max="1551" width="14.85546875" style="3" customWidth="1"/>
    <col min="1552" max="1572" width="12.7109375" style="3" customWidth="1"/>
    <col min="1573" max="1785" width="9.140625" style="3"/>
    <col min="1786" max="1786" width="3.140625" style="3" customWidth="1"/>
    <col min="1787" max="1787" width="25.28515625" style="3" customWidth="1"/>
    <col min="1788" max="1788" width="31.28515625" style="3" customWidth="1"/>
    <col min="1789" max="1789" width="14.42578125" style="3" bestFit="1" customWidth="1"/>
    <col min="1790" max="1791" width="14.85546875" style="3" bestFit="1" customWidth="1"/>
    <col min="1792" max="1792" width="15.5703125" style="3" bestFit="1" customWidth="1"/>
    <col min="1793" max="1795" width="14.85546875" style="3" bestFit="1" customWidth="1"/>
    <col min="1796" max="1796" width="15.28515625" style="3" bestFit="1" customWidth="1"/>
    <col min="1797" max="1797" width="13.85546875" style="3" customWidth="1"/>
    <col min="1798" max="1798" width="14.7109375" style="3" customWidth="1"/>
    <col min="1799" max="1799" width="12.7109375" style="3" customWidth="1"/>
    <col min="1800" max="1800" width="14.28515625" style="3" customWidth="1"/>
    <col min="1801" max="1802" width="12.7109375" style="3" customWidth="1"/>
    <col min="1803" max="1803" width="14.85546875" style="3" customWidth="1"/>
    <col min="1804" max="1804" width="14.85546875" style="3" bestFit="1" customWidth="1"/>
    <col min="1805" max="1805" width="14.5703125" style="3" customWidth="1"/>
    <col min="1806" max="1806" width="12.7109375" style="3" customWidth="1"/>
    <col min="1807" max="1807" width="14.85546875" style="3" customWidth="1"/>
    <col min="1808" max="1828" width="12.7109375" style="3" customWidth="1"/>
    <col min="1829" max="2041" width="9.140625" style="3"/>
    <col min="2042" max="2042" width="3.140625" style="3" customWidth="1"/>
    <col min="2043" max="2043" width="25.28515625" style="3" customWidth="1"/>
    <col min="2044" max="2044" width="31.28515625" style="3" customWidth="1"/>
    <col min="2045" max="2045" width="14.42578125" style="3" bestFit="1" customWidth="1"/>
    <col min="2046" max="2047" width="14.85546875" style="3" bestFit="1" customWidth="1"/>
    <col min="2048" max="2048" width="15.5703125" style="3" bestFit="1" customWidth="1"/>
    <col min="2049" max="2051" width="14.85546875" style="3" bestFit="1" customWidth="1"/>
    <col min="2052" max="2052" width="15.28515625" style="3" bestFit="1" customWidth="1"/>
    <col min="2053" max="2053" width="13.85546875" style="3" customWidth="1"/>
    <col min="2054" max="2054" width="14.7109375" style="3" customWidth="1"/>
    <col min="2055" max="2055" width="12.7109375" style="3" customWidth="1"/>
    <col min="2056" max="2056" width="14.28515625" style="3" customWidth="1"/>
    <col min="2057" max="2058" width="12.7109375" style="3" customWidth="1"/>
    <col min="2059" max="2059" width="14.85546875" style="3" customWidth="1"/>
    <col min="2060" max="2060" width="14.85546875" style="3" bestFit="1" customWidth="1"/>
    <col min="2061" max="2061" width="14.5703125" style="3" customWidth="1"/>
    <col min="2062" max="2062" width="12.7109375" style="3" customWidth="1"/>
    <col min="2063" max="2063" width="14.85546875" style="3" customWidth="1"/>
    <col min="2064" max="2084" width="12.7109375" style="3" customWidth="1"/>
    <col min="2085" max="2297" width="9.140625" style="3"/>
    <col min="2298" max="2298" width="3.140625" style="3" customWidth="1"/>
    <col min="2299" max="2299" width="25.28515625" style="3" customWidth="1"/>
    <col min="2300" max="2300" width="31.28515625" style="3" customWidth="1"/>
    <col min="2301" max="2301" width="14.42578125" style="3" bestFit="1" customWidth="1"/>
    <col min="2302" max="2303" width="14.85546875" style="3" bestFit="1" customWidth="1"/>
    <col min="2304" max="2304" width="15.5703125" style="3" bestFit="1" customWidth="1"/>
    <col min="2305" max="2307" width="14.85546875" style="3" bestFit="1" customWidth="1"/>
    <col min="2308" max="2308" width="15.28515625" style="3" bestFit="1" customWidth="1"/>
    <col min="2309" max="2309" width="13.85546875" style="3" customWidth="1"/>
    <col min="2310" max="2310" width="14.7109375" style="3" customWidth="1"/>
    <col min="2311" max="2311" width="12.7109375" style="3" customWidth="1"/>
    <col min="2312" max="2312" width="14.28515625" style="3" customWidth="1"/>
    <col min="2313" max="2314" width="12.7109375" style="3" customWidth="1"/>
    <col min="2315" max="2315" width="14.85546875" style="3" customWidth="1"/>
    <col min="2316" max="2316" width="14.85546875" style="3" bestFit="1" customWidth="1"/>
    <col min="2317" max="2317" width="14.5703125" style="3" customWidth="1"/>
    <col min="2318" max="2318" width="12.7109375" style="3" customWidth="1"/>
    <col min="2319" max="2319" width="14.85546875" style="3" customWidth="1"/>
    <col min="2320" max="2340" width="12.7109375" style="3" customWidth="1"/>
    <col min="2341" max="2553" width="9.140625" style="3"/>
    <col min="2554" max="2554" width="3.140625" style="3" customWidth="1"/>
    <col min="2555" max="2555" width="25.28515625" style="3" customWidth="1"/>
    <col min="2556" max="2556" width="31.28515625" style="3" customWidth="1"/>
    <col min="2557" max="2557" width="14.42578125" style="3" bestFit="1" customWidth="1"/>
    <col min="2558" max="2559" width="14.85546875" style="3" bestFit="1" customWidth="1"/>
    <col min="2560" max="2560" width="15.5703125" style="3" bestFit="1" customWidth="1"/>
    <col min="2561" max="2563" width="14.85546875" style="3" bestFit="1" customWidth="1"/>
    <col min="2564" max="2564" width="15.28515625" style="3" bestFit="1" customWidth="1"/>
    <col min="2565" max="2565" width="13.85546875" style="3" customWidth="1"/>
    <col min="2566" max="2566" width="14.7109375" style="3" customWidth="1"/>
    <col min="2567" max="2567" width="12.7109375" style="3" customWidth="1"/>
    <col min="2568" max="2568" width="14.28515625" style="3" customWidth="1"/>
    <col min="2569" max="2570" width="12.7109375" style="3" customWidth="1"/>
    <col min="2571" max="2571" width="14.85546875" style="3" customWidth="1"/>
    <col min="2572" max="2572" width="14.85546875" style="3" bestFit="1" customWidth="1"/>
    <col min="2573" max="2573" width="14.5703125" style="3" customWidth="1"/>
    <col min="2574" max="2574" width="12.7109375" style="3" customWidth="1"/>
    <col min="2575" max="2575" width="14.85546875" style="3" customWidth="1"/>
    <col min="2576" max="2596" width="12.7109375" style="3" customWidth="1"/>
    <col min="2597" max="2809" width="9.140625" style="3"/>
    <col min="2810" max="2810" width="3.140625" style="3" customWidth="1"/>
    <col min="2811" max="2811" width="25.28515625" style="3" customWidth="1"/>
    <col min="2812" max="2812" width="31.28515625" style="3" customWidth="1"/>
    <col min="2813" max="2813" width="14.42578125" style="3" bestFit="1" customWidth="1"/>
    <col min="2814" max="2815" width="14.85546875" style="3" bestFit="1" customWidth="1"/>
    <col min="2816" max="2816" width="15.5703125" style="3" bestFit="1" customWidth="1"/>
    <col min="2817" max="2819" width="14.85546875" style="3" bestFit="1" customWidth="1"/>
    <col min="2820" max="2820" width="15.28515625" style="3" bestFit="1" customWidth="1"/>
    <col min="2821" max="2821" width="13.85546875" style="3" customWidth="1"/>
    <col min="2822" max="2822" width="14.7109375" style="3" customWidth="1"/>
    <col min="2823" max="2823" width="12.7109375" style="3" customWidth="1"/>
    <col min="2824" max="2824" width="14.28515625" style="3" customWidth="1"/>
    <col min="2825" max="2826" width="12.7109375" style="3" customWidth="1"/>
    <col min="2827" max="2827" width="14.85546875" style="3" customWidth="1"/>
    <col min="2828" max="2828" width="14.85546875" style="3" bestFit="1" customWidth="1"/>
    <col min="2829" max="2829" width="14.5703125" style="3" customWidth="1"/>
    <col min="2830" max="2830" width="12.7109375" style="3" customWidth="1"/>
    <col min="2831" max="2831" width="14.85546875" style="3" customWidth="1"/>
    <col min="2832" max="2852" width="12.7109375" style="3" customWidth="1"/>
    <col min="2853" max="3065" width="9.140625" style="3"/>
    <col min="3066" max="3066" width="3.140625" style="3" customWidth="1"/>
    <col min="3067" max="3067" width="25.28515625" style="3" customWidth="1"/>
    <col min="3068" max="3068" width="31.28515625" style="3" customWidth="1"/>
    <col min="3069" max="3069" width="14.42578125" style="3" bestFit="1" customWidth="1"/>
    <col min="3070" max="3071" width="14.85546875" style="3" bestFit="1" customWidth="1"/>
    <col min="3072" max="3072" width="15.5703125" style="3" bestFit="1" customWidth="1"/>
    <col min="3073" max="3075" width="14.85546875" style="3" bestFit="1" customWidth="1"/>
    <col min="3076" max="3076" width="15.28515625" style="3" bestFit="1" customWidth="1"/>
    <col min="3077" max="3077" width="13.85546875" style="3" customWidth="1"/>
    <col min="3078" max="3078" width="14.7109375" style="3" customWidth="1"/>
    <col min="3079" max="3079" width="12.7109375" style="3" customWidth="1"/>
    <col min="3080" max="3080" width="14.28515625" style="3" customWidth="1"/>
    <col min="3081" max="3082" width="12.7109375" style="3" customWidth="1"/>
    <col min="3083" max="3083" width="14.85546875" style="3" customWidth="1"/>
    <col min="3084" max="3084" width="14.85546875" style="3" bestFit="1" customWidth="1"/>
    <col min="3085" max="3085" width="14.5703125" style="3" customWidth="1"/>
    <col min="3086" max="3086" width="12.7109375" style="3" customWidth="1"/>
    <col min="3087" max="3087" width="14.85546875" style="3" customWidth="1"/>
    <col min="3088" max="3108" width="12.7109375" style="3" customWidth="1"/>
    <col min="3109" max="3321" width="9.140625" style="3"/>
    <col min="3322" max="3322" width="3.140625" style="3" customWidth="1"/>
    <col min="3323" max="3323" width="25.28515625" style="3" customWidth="1"/>
    <col min="3324" max="3324" width="31.28515625" style="3" customWidth="1"/>
    <col min="3325" max="3325" width="14.42578125" style="3" bestFit="1" customWidth="1"/>
    <col min="3326" max="3327" width="14.85546875" style="3" bestFit="1" customWidth="1"/>
    <col min="3328" max="3328" width="15.5703125" style="3" bestFit="1" customWidth="1"/>
    <col min="3329" max="3331" width="14.85546875" style="3" bestFit="1" customWidth="1"/>
    <col min="3332" max="3332" width="15.28515625" style="3" bestFit="1" customWidth="1"/>
    <col min="3333" max="3333" width="13.85546875" style="3" customWidth="1"/>
    <col min="3334" max="3334" width="14.7109375" style="3" customWidth="1"/>
    <col min="3335" max="3335" width="12.7109375" style="3" customWidth="1"/>
    <col min="3336" max="3336" width="14.28515625" style="3" customWidth="1"/>
    <col min="3337" max="3338" width="12.7109375" style="3" customWidth="1"/>
    <col min="3339" max="3339" width="14.85546875" style="3" customWidth="1"/>
    <col min="3340" max="3340" width="14.85546875" style="3" bestFit="1" customWidth="1"/>
    <col min="3341" max="3341" width="14.5703125" style="3" customWidth="1"/>
    <col min="3342" max="3342" width="12.7109375" style="3" customWidth="1"/>
    <col min="3343" max="3343" width="14.85546875" style="3" customWidth="1"/>
    <col min="3344" max="3364" width="12.7109375" style="3" customWidth="1"/>
    <col min="3365" max="3577" width="9.140625" style="3"/>
    <col min="3578" max="3578" width="3.140625" style="3" customWidth="1"/>
    <col min="3579" max="3579" width="25.28515625" style="3" customWidth="1"/>
    <col min="3580" max="3580" width="31.28515625" style="3" customWidth="1"/>
    <col min="3581" max="3581" width="14.42578125" style="3" bestFit="1" customWidth="1"/>
    <col min="3582" max="3583" width="14.85546875" style="3" bestFit="1" customWidth="1"/>
    <col min="3584" max="3584" width="15.5703125" style="3" bestFit="1" customWidth="1"/>
    <col min="3585" max="3587" width="14.85546875" style="3" bestFit="1" customWidth="1"/>
    <col min="3588" max="3588" width="15.28515625" style="3" bestFit="1" customWidth="1"/>
    <col min="3589" max="3589" width="13.85546875" style="3" customWidth="1"/>
    <col min="3590" max="3590" width="14.7109375" style="3" customWidth="1"/>
    <col min="3591" max="3591" width="12.7109375" style="3" customWidth="1"/>
    <col min="3592" max="3592" width="14.28515625" style="3" customWidth="1"/>
    <col min="3593" max="3594" width="12.7109375" style="3" customWidth="1"/>
    <col min="3595" max="3595" width="14.85546875" style="3" customWidth="1"/>
    <col min="3596" max="3596" width="14.85546875" style="3" bestFit="1" customWidth="1"/>
    <col min="3597" max="3597" width="14.5703125" style="3" customWidth="1"/>
    <col min="3598" max="3598" width="12.7109375" style="3" customWidth="1"/>
    <col min="3599" max="3599" width="14.85546875" style="3" customWidth="1"/>
    <col min="3600" max="3620" width="12.7109375" style="3" customWidth="1"/>
    <col min="3621" max="3833" width="9.140625" style="3"/>
    <col min="3834" max="3834" width="3.140625" style="3" customWidth="1"/>
    <col min="3835" max="3835" width="25.28515625" style="3" customWidth="1"/>
    <col min="3836" max="3836" width="31.28515625" style="3" customWidth="1"/>
    <col min="3837" max="3837" width="14.42578125" style="3" bestFit="1" customWidth="1"/>
    <col min="3838" max="3839" width="14.85546875" style="3" bestFit="1" customWidth="1"/>
    <col min="3840" max="3840" width="15.5703125" style="3" bestFit="1" customWidth="1"/>
    <col min="3841" max="3843" width="14.85546875" style="3" bestFit="1" customWidth="1"/>
    <col min="3844" max="3844" width="15.28515625" style="3" bestFit="1" customWidth="1"/>
    <col min="3845" max="3845" width="13.85546875" style="3" customWidth="1"/>
    <col min="3846" max="3846" width="14.7109375" style="3" customWidth="1"/>
    <col min="3847" max="3847" width="12.7109375" style="3" customWidth="1"/>
    <col min="3848" max="3848" width="14.28515625" style="3" customWidth="1"/>
    <col min="3849" max="3850" width="12.7109375" style="3" customWidth="1"/>
    <col min="3851" max="3851" width="14.85546875" style="3" customWidth="1"/>
    <col min="3852" max="3852" width="14.85546875" style="3" bestFit="1" customWidth="1"/>
    <col min="3853" max="3853" width="14.5703125" style="3" customWidth="1"/>
    <col min="3854" max="3854" width="12.7109375" style="3" customWidth="1"/>
    <col min="3855" max="3855" width="14.85546875" style="3" customWidth="1"/>
    <col min="3856" max="3876" width="12.7109375" style="3" customWidth="1"/>
    <col min="3877" max="4089" width="9.140625" style="3"/>
    <col min="4090" max="4090" width="3.140625" style="3" customWidth="1"/>
    <col min="4091" max="4091" width="25.28515625" style="3" customWidth="1"/>
    <col min="4092" max="4092" width="31.28515625" style="3" customWidth="1"/>
    <col min="4093" max="4093" width="14.42578125" style="3" bestFit="1" customWidth="1"/>
    <col min="4094" max="4095" width="14.85546875" style="3" bestFit="1" customWidth="1"/>
    <col min="4096" max="4096" width="15.5703125" style="3" bestFit="1" customWidth="1"/>
    <col min="4097" max="4099" width="14.85546875" style="3" bestFit="1" customWidth="1"/>
    <col min="4100" max="4100" width="15.28515625" style="3" bestFit="1" customWidth="1"/>
    <col min="4101" max="4101" width="13.85546875" style="3" customWidth="1"/>
    <col min="4102" max="4102" width="14.7109375" style="3" customWidth="1"/>
    <col min="4103" max="4103" width="12.7109375" style="3" customWidth="1"/>
    <col min="4104" max="4104" width="14.28515625" style="3" customWidth="1"/>
    <col min="4105" max="4106" width="12.7109375" style="3" customWidth="1"/>
    <col min="4107" max="4107" width="14.85546875" style="3" customWidth="1"/>
    <col min="4108" max="4108" width="14.85546875" style="3" bestFit="1" customWidth="1"/>
    <col min="4109" max="4109" width="14.5703125" style="3" customWidth="1"/>
    <col min="4110" max="4110" width="12.7109375" style="3" customWidth="1"/>
    <col min="4111" max="4111" width="14.85546875" style="3" customWidth="1"/>
    <col min="4112" max="4132" width="12.7109375" style="3" customWidth="1"/>
    <col min="4133" max="4345" width="9.140625" style="3"/>
    <col min="4346" max="4346" width="3.140625" style="3" customWidth="1"/>
    <col min="4347" max="4347" width="25.28515625" style="3" customWidth="1"/>
    <col min="4348" max="4348" width="31.28515625" style="3" customWidth="1"/>
    <col min="4349" max="4349" width="14.42578125" style="3" bestFit="1" customWidth="1"/>
    <col min="4350" max="4351" width="14.85546875" style="3" bestFit="1" customWidth="1"/>
    <col min="4352" max="4352" width="15.5703125" style="3" bestFit="1" customWidth="1"/>
    <col min="4353" max="4355" width="14.85546875" style="3" bestFit="1" customWidth="1"/>
    <col min="4356" max="4356" width="15.28515625" style="3" bestFit="1" customWidth="1"/>
    <col min="4357" max="4357" width="13.85546875" style="3" customWidth="1"/>
    <col min="4358" max="4358" width="14.7109375" style="3" customWidth="1"/>
    <col min="4359" max="4359" width="12.7109375" style="3" customWidth="1"/>
    <col min="4360" max="4360" width="14.28515625" style="3" customWidth="1"/>
    <col min="4361" max="4362" width="12.7109375" style="3" customWidth="1"/>
    <col min="4363" max="4363" width="14.85546875" style="3" customWidth="1"/>
    <col min="4364" max="4364" width="14.85546875" style="3" bestFit="1" customWidth="1"/>
    <col min="4365" max="4365" width="14.5703125" style="3" customWidth="1"/>
    <col min="4366" max="4366" width="12.7109375" style="3" customWidth="1"/>
    <col min="4367" max="4367" width="14.85546875" style="3" customWidth="1"/>
    <col min="4368" max="4388" width="12.7109375" style="3" customWidth="1"/>
    <col min="4389" max="4601" width="9.140625" style="3"/>
    <col min="4602" max="4602" width="3.140625" style="3" customWidth="1"/>
    <col min="4603" max="4603" width="25.28515625" style="3" customWidth="1"/>
    <col min="4604" max="4604" width="31.28515625" style="3" customWidth="1"/>
    <col min="4605" max="4605" width="14.42578125" style="3" bestFit="1" customWidth="1"/>
    <col min="4606" max="4607" width="14.85546875" style="3" bestFit="1" customWidth="1"/>
    <col min="4608" max="4608" width="15.5703125" style="3" bestFit="1" customWidth="1"/>
    <col min="4609" max="4611" width="14.85546875" style="3" bestFit="1" customWidth="1"/>
    <col min="4612" max="4612" width="15.28515625" style="3" bestFit="1" customWidth="1"/>
    <col min="4613" max="4613" width="13.85546875" style="3" customWidth="1"/>
    <col min="4614" max="4614" width="14.7109375" style="3" customWidth="1"/>
    <col min="4615" max="4615" width="12.7109375" style="3" customWidth="1"/>
    <col min="4616" max="4616" width="14.28515625" style="3" customWidth="1"/>
    <col min="4617" max="4618" width="12.7109375" style="3" customWidth="1"/>
    <col min="4619" max="4619" width="14.85546875" style="3" customWidth="1"/>
    <col min="4620" max="4620" width="14.85546875" style="3" bestFit="1" customWidth="1"/>
    <col min="4621" max="4621" width="14.5703125" style="3" customWidth="1"/>
    <col min="4622" max="4622" width="12.7109375" style="3" customWidth="1"/>
    <col min="4623" max="4623" width="14.85546875" style="3" customWidth="1"/>
    <col min="4624" max="4644" width="12.7109375" style="3" customWidth="1"/>
    <col min="4645" max="4857" width="9.140625" style="3"/>
    <col min="4858" max="4858" width="3.140625" style="3" customWidth="1"/>
    <col min="4859" max="4859" width="25.28515625" style="3" customWidth="1"/>
    <col min="4860" max="4860" width="31.28515625" style="3" customWidth="1"/>
    <col min="4861" max="4861" width="14.42578125" style="3" bestFit="1" customWidth="1"/>
    <col min="4862" max="4863" width="14.85546875" style="3" bestFit="1" customWidth="1"/>
    <col min="4864" max="4864" width="15.5703125" style="3" bestFit="1" customWidth="1"/>
    <col min="4865" max="4867" width="14.85546875" style="3" bestFit="1" customWidth="1"/>
    <col min="4868" max="4868" width="15.28515625" style="3" bestFit="1" customWidth="1"/>
    <col min="4869" max="4869" width="13.85546875" style="3" customWidth="1"/>
    <col min="4870" max="4870" width="14.7109375" style="3" customWidth="1"/>
    <col min="4871" max="4871" width="12.7109375" style="3" customWidth="1"/>
    <col min="4872" max="4872" width="14.28515625" style="3" customWidth="1"/>
    <col min="4873" max="4874" width="12.7109375" style="3" customWidth="1"/>
    <col min="4875" max="4875" width="14.85546875" style="3" customWidth="1"/>
    <col min="4876" max="4876" width="14.85546875" style="3" bestFit="1" customWidth="1"/>
    <col min="4877" max="4877" width="14.5703125" style="3" customWidth="1"/>
    <col min="4878" max="4878" width="12.7109375" style="3" customWidth="1"/>
    <col min="4879" max="4879" width="14.85546875" style="3" customWidth="1"/>
    <col min="4880" max="4900" width="12.7109375" style="3" customWidth="1"/>
    <col min="4901" max="5113" width="9.140625" style="3"/>
    <col min="5114" max="5114" width="3.140625" style="3" customWidth="1"/>
    <col min="5115" max="5115" width="25.28515625" style="3" customWidth="1"/>
    <col min="5116" max="5116" width="31.28515625" style="3" customWidth="1"/>
    <col min="5117" max="5117" width="14.42578125" style="3" bestFit="1" customWidth="1"/>
    <col min="5118" max="5119" width="14.85546875" style="3" bestFit="1" customWidth="1"/>
    <col min="5120" max="5120" width="15.5703125" style="3" bestFit="1" customWidth="1"/>
    <col min="5121" max="5123" width="14.85546875" style="3" bestFit="1" customWidth="1"/>
    <col min="5124" max="5124" width="15.28515625" style="3" bestFit="1" customWidth="1"/>
    <col min="5125" max="5125" width="13.85546875" style="3" customWidth="1"/>
    <col min="5126" max="5126" width="14.7109375" style="3" customWidth="1"/>
    <col min="5127" max="5127" width="12.7109375" style="3" customWidth="1"/>
    <col min="5128" max="5128" width="14.28515625" style="3" customWidth="1"/>
    <col min="5129" max="5130" width="12.7109375" style="3" customWidth="1"/>
    <col min="5131" max="5131" width="14.85546875" style="3" customWidth="1"/>
    <col min="5132" max="5132" width="14.85546875" style="3" bestFit="1" customWidth="1"/>
    <col min="5133" max="5133" width="14.5703125" style="3" customWidth="1"/>
    <col min="5134" max="5134" width="12.7109375" style="3" customWidth="1"/>
    <col min="5135" max="5135" width="14.85546875" style="3" customWidth="1"/>
    <col min="5136" max="5156" width="12.7109375" style="3" customWidth="1"/>
    <col min="5157" max="5369" width="9.140625" style="3"/>
    <col min="5370" max="5370" width="3.140625" style="3" customWidth="1"/>
    <col min="5371" max="5371" width="25.28515625" style="3" customWidth="1"/>
    <col min="5372" max="5372" width="31.28515625" style="3" customWidth="1"/>
    <col min="5373" max="5373" width="14.42578125" style="3" bestFit="1" customWidth="1"/>
    <col min="5374" max="5375" width="14.85546875" style="3" bestFit="1" customWidth="1"/>
    <col min="5376" max="5376" width="15.5703125" style="3" bestFit="1" customWidth="1"/>
    <col min="5377" max="5379" width="14.85546875" style="3" bestFit="1" customWidth="1"/>
    <col min="5380" max="5380" width="15.28515625" style="3" bestFit="1" customWidth="1"/>
    <col min="5381" max="5381" width="13.85546875" style="3" customWidth="1"/>
    <col min="5382" max="5382" width="14.7109375" style="3" customWidth="1"/>
    <col min="5383" max="5383" width="12.7109375" style="3" customWidth="1"/>
    <col min="5384" max="5384" width="14.28515625" style="3" customWidth="1"/>
    <col min="5385" max="5386" width="12.7109375" style="3" customWidth="1"/>
    <col min="5387" max="5387" width="14.85546875" style="3" customWidth="1"/>
    <col min="5388" max="5388" width="14.85546875" style="3" bestFit="1" customWidth="1"/>
    <col min="5389" max="5389" width="14.5703125" style="3" customWidth="1"/>
    <col min="5390" max="5390" width="12.7109375" style="3" customWidth="1"/>
    <col min="5391" max="5391" width="14.85546875" style="3" customWidth="1"/>
    <col min="5392" max="5412" width="12.7109375" style="3" customWidth="1"/>
    <col min="5413" max="5625" width="9.140625" style="3"/>
    <col min="5626" max="5626" width="3.140625" style="3" customWidth="1"/>
    <col min="5627" max="5627" width="25.28515625" style="3" customWidth="1"/>
    <col min="5628" max="5628" width="31.28515625" style="3" customWidth="1"/>
    <col min="5629" max="5629" width="14.42578125" style="3" bestFit="1" customWidth="1"/>
    <col min="5630" max="5631" width="14.85546875" style="3" bestFit="1" customWidth="1"/>
    <col min="5632" max="5632" width="15.5703125" style="3" bestFit="1" customWidth="1"/>
    <col min="5633" max="5635" width="14.85546875" style="3" bestFit="1" customWidth="1"/>
    <col min="5636" max="5636" width="15.28515625" style="3" bestFit="1" customWidth="1"/>
    <col min="5637" max="5637" width="13.85546875" style="3" customWidth="1"/>
    <col min="5638" max="5638" width="14.7109375" style="3" customWidth="1"/>
    <col min="5639" max="5639" width="12.7109375" style="3" customWidth="1"/>
    <col min="5640" max="5640" width="14.28515625" style="3" customWidth="1"/>
    <col min="5641" max="5642" width="12.7109375" style="3" customWidth="1"/>
    <col min="5643" max="5643" width="14.85546875" style="3" customWidth="1"/>
    <col min="5644" max="5644" width="14.85546875" style="3" bestFit="1" customWidth="1"/>
    <col min="5645" max="5645" width="14.5703125" style="3" customWidth="1"/>
    <col min="5646" max="5646" width="12.7109375" style="3" customWidth="1"/>
    <col min="5647" max="5647" width="14.85546875" style="3" customWidth="1"/>
    <col min="5648" max="5668" width="12.7109375" style="3" customWidth="1"/>
    <col min="5669" max="5881" width="9.140625" style="3"/>
    <col min="5882" max="5882" width="3.140625" style="3" customWidth="1"/>
    <col min="5883" max="5883" width="25.28515625" style="3" customWidth="1"/>
    <col min="5884" max="5884" width="31.28515625" style="3" customWidth="1"/>
    <col min="5885" max="5885" width="14.42578125" style="3" bestFit="1" customWidth="1"/>
    <col min="5886" max="5887" width="14.85546875" style="3" bestFit="1" customWidth="1"/>
    <col min="5888" max="5888" width="15.5703125" style="3" bestFit="1" customWidth="1"/>
    <col min="5889" max="5891" width="14.85546875" style="3" bestFit="1" customWidth="1"/>
    <col min="5892" max="5892" width="15.28515625" style="3" bestFit="1" customWidth="1"/>
    <col min="5893" max="5893" width="13.85546875" style="3" customWidth="1"/>
    <col min="5894" max="5894" width="14.7109375" style="3" customWidth="1"/>
    <col min="5895" max="5895" width="12.7109375" style="3" customWidth="1"/>
    <col min="5896" max="5896" width="14.28515625" style="3" customWidth="1"/>
    <col min="5897" max="5898" width="12.7109375" style="3" customWidth="1"/>
    <col min="5899" max="5899" width="14.85546875" style="3" customWidth="1"/>
    <col min="5900" max="5900" width="14.85546875" style="3" bestFit="1" customWidth="1"/>
    <col min="5901" max="5901" width="14.5703125" style="3" customWidth="1"/>
    <col min="5902" max="5902" width="12.7109375" style="3" customWidth="1"/>
    <col min="5903" max="5903" width="14.85546875" style="3" customWidth="1"/>
    <col min="5904" max="5924" width="12.7109375" style="3" customWidth="1"/>
    <col min="5925" max="6137" width="9.140625" style="3"/>
    <col min="6138" max="6138" width="3.140625" style="3" customWidth="1"/>
    <col min="6139" max="6139" width="25.28515625" style="3" customWidth="1"/>
    <col min="6140" max="6140" width="31.28515625" style="3" customWidth="1"/>
    <col min="6141" max="6141" width="14.42578125" style="3" bestFit="1" customWidth="1"/>
    <col min="6142" max="6143" width="14.85546875" style="3" bestFit="1" customWidth="1"/>
    <col min="6144" max="6144" width="15.5703125" style="3" bestFit="1" customWidth="1"/>
    <col min="6145" max="6147" width="14.85546875" style="3" bestFit="1" customWidth="1"/>
    <col min="6148" max="6148" width="15.28515625" style="3" bestFit="1" customWidth="1"/>
    <col min="6149" max="6149" width="13.85546875" style="3" customWidth="1"/>
    <col min="6150" max="6150" width="14.7109375" style="3" customWidth="1"/>
    <col min="6151" max="6151" width="12.7109375" style="3" customWidth="1"/>
    <col min="6152" max="6152" width="14.28515625" style="3" customWidth="1"/>
    <col min="6153" max="6154" width="12.7109375" style="3" customWidth="1"/>
    <col min="6155" max="6155" width="14.85546875" style="3" customWidth="1"/>
    <col min="6156" max="6156" width="14.85546875" style="3" bestFit="1" customWidth="1"/>
    <col min="6157" max="6157" width="14.5703125" style="3" customWidth="1"/>
    <col min="6158" max="6158" width="12.7109375" style="3" customWidth="1"/>
    <col min="6159" max="6159" width="14.85546875" style="3" customWidth="1"/>
    <col min="6160" max="6180" width="12.7109375" style="3" customWidth="1"/>
    <col min="6181" max="6393" width="9.140625" style="3"/>
    <col min="6394" max="6394" width="3.140625" style="3" customWidth="1"/>
    <col min="6395" max="6395" width="25.28515625" style="3" customWidth="1"/>
    <col min="6396" max="6396" width="31.28515625" style="3" customWidth="1"/>
    <col min="6397" max="6397" width="14.42578125" style="3" bestFit="1" customWidth="1"/>
    <col min="6398" max="6399" width="14.85546875" style="3" bestFit="1" customWidth="1"/>
    <col min="6400" max="6400" width="15.5703125" style="3" bestFit="1" customWidth="1"/>
    <col min="6401" max="6403" width="14.85546875" style="3" bestFit="1" customWidth="1"/>
    <col min="6404" max="6404" width="15.28515625" style="3" bestFit="1" customWidth="1"/>
    <col min="6405" max="6405" width="13.85546875" style="3" customWidth="1"/>
    <col min="6406" max="6406" width="14.7109375" style="3" customWidth="1"/>
    <col min="6407" max="6407" width="12.7109375" style="3" customWidth="1"/>
    <col min="6408" max="6408" width="14.28515625" style="3" customWidth="1"/>
    <col min="6409" max="6410" width="12.7109375" style="3" customWidth="1"/>
    <col min="6411" max="6411" width="14.85546875" style="3" customWidth="1"/>
    <col min="6412" max="6412" width="14.85546875" style="3" bestFit="1" customWidth="1"/>
    <col min="6413" max="6413" width="14.5703125" style="3" customWidth="1"/>
    <col min="6414" max="6414" width="12.7109375" style="3" customWidth="1"/>
    <col min="6415" max="6415" width="14.85546875" style="3" customWidth="1"/>
    <col min="6416" max="6436" width="12.7109375" style="3" customWidth="1"/>
    <col min="6437" max="6649" width="9.140625" style="3"/>
    <col min="6650" max="6650" width="3.140625" style="3" customWidth="1"/>
    <col min="6651" max="6651" width="25.28515625" style="3" customWidth="1"/>
    <col min="6652" max="6652" width="31.28515625" style="3" customWidth="1"/>
    <col min="6653" max="6653" width="14.42578125" style="3" bestFit="1" customWidth="1"/>
    <col min="6654" max="6655" width="14.85546875" style="3" bestFit="1" customWidth="1"/>
    <col min="6656" max="6656" width="15.5703125" style="3" bestFit="1" customWidth="1"/>
    <col min="6657" max="6659" width="14.85546875" style="3" bestFit="1" customWidth="1"/>
    <col min="6660" max="6660" width="15.28515625" style="3" bestFit="1" customWidth="1"/>
    <col min="6661" max="6661" width="13.85546875" style="3" customWidth="1"/>
    <col min="6662" max="6662" width="14.7109375" style="3" customWidth="1"/>
    <col min="6663" max="6663" width="12.7109375" style="3" customWidth="1"/>
    <col min="6664" max="6664" width="14.28515625" style="3" customWidth="1"/>
    <col min="6665" max="6666" width="12.7109375" style="3" customWidth="1"/>
    <col min="6667" max="6667" width="14.85546875" style="3" customWidth="1"/>
    <col min="6668" max="6668" width="14.85546875" style="3" bestFit="1" customWidth="1"/>
    <col min="6669" max="6669" width="14.5703125" style="3" customWidth="1"/>
    <col min="6670" max="6670" width="12.7109375" style="3" customWidth="1"/>
    <col min="6671" max="6671" width="14.85546875" style="3" customWidth="1"/>
    <col min="6672" max="6692" width="12.7109375" style="3" customWidth="1"/>
    <col min="6693" max="6905" width="9.140625" style="3"/>
    <col min="6906" max="6906" width="3.140625" style="3" customWidth="1"/>
    <col min="6907" max="6907" width="25.28515625" style="3" customWidth="1"/>
    <col min="6908" max="6908" width="31.28515625" style="3" customWidth="1"/>
    <col min="6909" max="6909" width="14.42578125" style="3" bestFit="1" customWidth="1"/>
    <col min="6910" max="6911" width="14.85546875" style="3" bestFit="1" customWidth="1"/>
    <col min="6912" max="6912" width="15.5703125" style="3" bestFit="1" customWidth="1"/>
    <col min="6913" max="6915" width="14.85546875" style="3" bestFit="1" customWidth="1"/>
    <col min="6916" max="6916" width="15.28515625" style="3" bestFit="1" customWidth="1"/>
    <col min="6917" max="6917" width="13.85546875" style="3" customWidth="1"/>
    <col min="6918" max="6918" width="14.7109375" style="3" customWidth="1"/>
    <col min="6919" max="6919" width="12.7109375" style="3" customWidth="1"/>
    <col min="6920" max="6920" width="14.28515625" style="3" customWidth="1"/>
    <col min="6921" max="6922" width="12.7109375" style="3" customWidth="1"/>
    <col min="6923" max="6923" width="14.85546875" style="3" customWidth="1"/>
    <col min="6924" max="6924" width="14.85546875" style="3" bestFit="1" customWidth="1"/>
    <col min="6925" max="6925" width="14.5703125" style="3" customWidth="1"/>
    <col min="6926" max="6926" width="12.7109375" style="3" customWidth="1"/>
    <col min="6927" max="6927" width="14.85546875" style="3" customWidth="1"/>
    <col min="6928" max="6948" width="12.7109375" style="3" customWidth="1"/>
    <col min="6949" max="7161" width="9.140625" style="3"/>
    <col min="7162" max="7162" width="3.140625" style="3" customWidth="1"/>
    <col min="7163" max="7163" width="25.28515625" style="3" customWidth="1"/>
    <col min="7164" max="7164" width="31.28515625" style="3" customWidth="1"/>
    <col min="7165" max="7165" width="14.42578125" style="3" bestFit="1" customWidth="1"/>
    <col min="7166" max="7167" width="14.85546875" style="3" bestFit="1" customWidth="1"/>
    <col min="7168" max="7168" width="15.5703125" style="3" bestFit="1" customWidth="1"/>
    <col min="7169" max="7171" width="14.85546875" style="3" bestFit="1" customWidth="1"/>
    <col min="7172" max="7172" width="15.28515625" style="3" bestFit="1" customWidth="1"/>
    <col min="7173" max="7173" width="13.85546875" style="3" customWidth="1"/>
    <col min="7174" max="7174" width="14.7109375" style="3" customWidth="1"/>
    <col min="7175" max="7175" width="12.7109375" style="3" customWidth="1"/>
    <col min="7176" max="7176" width="14.28515625" style="3" customWidth="1"/>
    <col min="7177" max="7178" width="12.7109375" style="3" customWidth="1"/>
    <col min="7179" max="7179" width="14.85546875" style="3" customWidth="1"/>
    <col min="7180" max="7180" width="14.85546875" style="3" bestFit="1" customWidth="1"/>
    <col min="7181" max="7181" width="14.5703125" style="3" customWidth="1"/>
    <col min="7182" max="7182" width="12.7109375" style="3" customWidth="1"/>
    <col min="7183" max="7183" width="14.85546875" style="3" customWidth="1"/>
    <col min="7184" max="7204" width="12.7109375" style="3" customWidth="1"/>
    <col min="7205" max="7417" width="9.140625" style="3"/>
    <col min="7418" max="7418" width="3.140625" style="3" customWidth="1"/>
    <col min="7419" max="7419" width="25.28515625" style="3" customWidth="1"/>
    <col min="7420" max="7420" width="31.28515625" style="3" customWidth="1"/>
    <col min="7421" max="7421" width="14.42578125" style="3" bestFit="1" customWidth="1"/>
    <col min="7422" max="7423" width="14.85546875" style="3" bestFit="1" customWidth="1"/>
    <col min="7424" max="7424" width="15.5703125" style="3" bestFit="1" customWidth="1"/>
    <col min="7425" max="7427" width="14.85546875" style="3" bestFit="1" customWidth="1"/>
    <col min="7428" max="7428" width="15.28515625" style="3" bestFit="1" customWidth="1"/>
    <col min="7429" max="7429" width="13.85546875" style="3" customWidth="1"/>
    <col min="7430" max="7430" width="14.7109375" style="3" customWidth="1"/>
    <col min="7431" max="7431" width="12.7109375" style="3" customWidth="1"/>
    <col min="7432" max="7432" width="14.28515625" style="3" customWidth="1"/>
    <col min="7433" max="7434" width="12.7109375" style="3" customWidth="1"/>
    <col min="7435" max="7435" width="14.85546875" style="3" customWidth="1"/>
    <col min="7436" max="7436" width="14.85546875" style="3" bestFit="1" customWidth="1"/>
    <col min="7437" max="7437" width="14.5703125" style="3" customWidth="1"/>
    <col min="7438" max="7438" width="12.7109375" style="3" customWidth="1"/>
    <col min="7439" max="7439" width="14.85546875" style="3" customWidth="1"/>
    <col min="7440" max="7460" width="12.7109375" style="3" customWidth="1"/>
    <col min="7461" max="7673" width="9.140625" style="3"/>
    <col min="7674" max="7674" width="3.140625" style="3" customWidth="1"/>
    <col min="7675" max="7675" width="25.28515625" style="3" customWidth="1"/>
    <col min="7676" max="7676" width="31.28515625" style="3" customWidth="1"/>
    <col min="7677" max="7677" width="14.42578125" style="3" bestFit="1" customWidth="1"/>
    <col min="7678" max="7679" width="14.85546875" style="3" bestFit="1" customWidth="1"/>
    <col min="7680" max="7680" width="15.5703125" style="3" bestFit="1" customWidth="1"/>
    <col min="7681" max="7683" width="14.85546875" style="3" bestFit="1" customWidth="1"/>
    <col min="7684" max="7684" width="15.28515625" style="3" bestFit="1" customWidth="1"/>
    <col min="7685" max="7685" width="13.85546875" style="3" customWidth="1"/>
    <col min="7686" max="7686" width="14.7109375" style="3" customWidth="1"/>
    <col min="7687" max="7687" width="12.7109375" style="3" customWidth="1"/>
    <col min="7688" max="7688" width="14.28515625" style="3" customWidth="1"/>
    <col min="7689" max="7690" width="12.7109375" style="3" customWidth="1"/>
    <col min="7691" max="7691" width="14.85546875" style="3" customWidth="1"/>
    <col min="7692" max="7692" width="14.85546875" style="3" bestFit="1" customWidth="1"/>
    <col min="7693" max="7693" width="14.5703125" style="3" customWidth="1"/>
    <col min="7694" max="7694" width="12.7109375" style="3" customWidth="1"/>
    <col min="7695" max="7695" width="14.85546875" style="3" customWidth="1"/>
    <col min="7696" max="7716" width="12.7109375" style="3" customWidth="1"/>
    <col min="7717" max="7929" width="9.140625" style="3"/>
    <col min="7930" max="7930" width="3.140625" style="3" customWidth="1"/>
    <col min="7931" max="7931" width="25.28515625" style="3" customWidth="1"/>
    <col min="7932" max="7932" width="31.28515625" style="3" customWidth="1"/>
    <col min="7933" max="7933" width="14.42578125" style="3" bestFit="1" customWidth="1"/>
    <col min="7934" max="7935" width="14.85546875" style="3" bestFit="1" customWidth="1"/>
    <col min="7936" max="7936" width="15.5703125" style="3" bestFit="1" customWidth="1"/>
    <col min="7937" max="7939" width="14.85546875" style="3" bestFit="1" customWidth="1"/>
    <col min="7940" max="7940" width="15.28515625" style="3" bestFit="1" customWidth="1"/>
    <col min="7941" max="7941" width="13.85546875" style="3" customWidth="1"/>
    <col min="7942" max="7942" width="14.7109375" style="3" customWidth="1"/>
    <col min="7943" max="7943" width="12.7109375" style="3" customWidth="1"/>
    <col min="7944" max="7944" width="14.28515625" style="3" customWidth="1"/>
    <col min="7945" max="7946" width="12.7109375" style="3" customWidth="1"/>
    <col min="7947" max="7947" width="14.85546875" style="3" customWidth="1"/>
    <col min="7948" max="7948" width="14.85546875" style="3" bestFit="1" customWidth="1"/>
    <col min="7949" max="7949" width="14.5703125" style="3" customWidth="1"/>
    <col min="7950" max="7950" width="12.7109375" style="3" customWidth="1"/>
    <col min="7951" max="7951" width="14.85546875" style="3" customWidth="1"/>
    <col min="7952" max="7972" width="12.7109375" style="3" customWidth="1"/>
    <col min="7973" max="8185" width="9.140625" style="3"/>
    <col min="8186" max="8186" width="3.140625" style="3" customWidth="1"/>
    <col min="8187" max="8187" width="25.28515625" style="3" customWidth="1"/>
    <col min="8188" max="8188" width="31.28515625" style="3" customWidth="1"/>
    <col min="8189" max="8189" width="14.42578125" style="3" bestFit="1" customWidth="1"/>
    <col min="8190" max="8191" width="14.85546875" style="3" bestFit="1" customWidth="1"/>
    <col min="8192" max="8192" width="15.5703125" style="3" bestFit="1" customWidth="1"/>
    <col min="8193" max="8195" width="14.85546875" style="3" bestFit="1" customWidth="1"/>
    <col min="8196" max="8196" width="15.28515625" style="3" bestFit="1" customWidth="1"/>
    <col min="8197" max="8197" width="13.85546875" style="3" customWidth="1"/>
    <col min="8198" max="8198" width="14.7109375" style="3" customWidth="1"/>
    <col min="8199" max="8199" width="12.7109375" style="3" customWidth="1"/>
    <col min="8200" max="8200" width="14.28515625" style="3" customWidth="1"/>
    <col min="8201" max="8202" width="12.7109375" style="3" customWidth="1"/>
    <col min="8203" max="8203" width="14.85546875" style="3" customWidth="1"/>
    <col min="8204" max="8204" width="14.85546875" style="3" bestFit="1" customWidth="1"/>
    <col min="8205" max="8205" width="14.5703125" style="3" customWidth="1"/>
    <col min="8206" max="8206" width="12.7109375" style="3" customWidth="1"/>
    <col min="8207" max="8207" width="14.85546875" style="3" customWidth="1"/>
    <col min="8208" max="8228" width="12.7109375" style="3" customWidth="1"/>
    <col min="8229" max="8441" width="9.140625" style="3"/>
    <col min="8442" max="8442" width="3.140625" style="3" customWidth="1"/>
    <col min="8443" max="8443" width="25.28515625" style="3" customWidth="1"/>
    <col min="8444" max="8444" width="31.28515625" style="3" customWidth="1"/>
    <col min="8445" max="8445" width="14.42578125" style="3" bestFit="1" customWidth="1"/>
    <col min="8446" max="8447" width="14.85546875" style="3" bestFit="1" customWidth="1"/>
    <col min="8448" max="8448" width="15.5703125" style="3" bestFit="1" customWidth="1"/>
    <col min="8449" max="8451" width="14.85546875" style="3" bestFit="1" customWidth="1"/>
    <col min="8452" max="8452" width="15.28515625" style="3" bestFit="1" customWidth="1"/>
    <col min="8453" max="8453" width="13.85546875" style="3" customWidth="1"/>
    <col min="8454" max="8454" width="14.7109375" style="3" customWidth="1"/>
    <col min="8455" max="8455" width="12.7109375" style="3" customWidth="1"/>
    <col min="8456" max="8456" width="14.28515625" style="3" customWidth="1"/>
    <col min="8457" max="8458" width="12.7109375" style="3" customWidth="1"/>
    <col min="8459" max="8459" width="14.85546875" style="3" customWidth="1"/>
    <col min="8460" max="8460" width="14.85546875" style="3" bestFit="1" customWidth="1"/>
    <col min="8461" max="8461" width="14.5703125" style="3" customWidth="1"/>
    <col min="8462" max="8462" width="12.7109375" style="3" customWidth="1"/>
    <col min="8463" max="8463" width="14.85546875" style="3" customWidth="1"/>
    <col min="8464" max="8484" width="12.7109375" style="3" customWidth="1"/>
    <col min="8485" max="8697" width="9.140625" style="3"/>
    <col min="8698" max="8698" width="3.140625" style="3" customWidth="1"/>
    <col min="8699" max="8699" width="25.28515625" style="3" customWidth="1"/>
    <col min="8700" max="8700" width="31.28515625" style="3" customWidth="1"/>
    <col min="8701" max="8701" width="14.42578125" style="3" bestFit="1" customWidth="1"/>
    <col min="8702" max="8703" width="14.85546875" style="3" bestFit="1" customWidth="1"/>
    <col min="8704" max="8704" width="15.5703125" style="3" bestFit="1" customWidth="1"/>
    <col min="8705" max="8707" width="14.85546875" style="3" bestFit="1" customWidth="1"/>
    <col min="8708" max="8708" width="15.28515625" style="3" bestFit="1" customWidth="1"/>
    <col min="8709" max="8709" width="13.85546875" style="3" customWidth="1"/>
    <col min="8710" max="8710" width="14.7109375" style="3" customWidth="1"/>
    <col min="8711" max="8711" width="12.7109375" style="3" customWidth="1"/>
    <col min="8712" max="8712" width="14.28515625" style="3" customWidth="1"/>
    <col min="8713" max="8714" width="12.7109375" style="3" customWidth="1"/>
    <col min="8715" max="8715" width="14.85546875" style="3" customWidth="1"/>
    <col min="8716" max="8716" width="14.85546875" style="3" bestFit="1" customWidth="1"/>
    <col min="8717" max="8717" width="14.5703125" style="3" customWidth="1"/>
    <col min="8718" max="8718" width="12.7109375" style="3" customWidth="1"/>
    <col min="8719" max="8719" width="14.85546875" style="3" customWidth="1"/>
    <col min="8720" max="8740" width="12.7109375" style="3" customWidth="1"/>
    <col min="8741" max="8953" width="9.140625" style="3"/>
    <col min="8954" max="8954" width="3.140625" style="3" customWidth="1"/>
    <col min="8955" max="8955" width="25.28515625" style="3" customWidth="1"/>
    <col min="8956" max="8956" width="31.28515625" style="3" customWidth="1"/>
    <col min="8957" max="8957" width="14.42578125" style="3" bestFit="1" customWidth="1"/>
    <col min="8958" max="8959" width="14.85546875" style="3" bestFit="1" customWidth="1"/>
    <col min="8960" max="8960" width="15.5703125" style="3" bestFit="1" customWidth="1"/>
    <col min="8961" max="8963" width="14.85546875" style="3" bestFit="1" customWidth="1"/>
    <col min="8964" max="8964" width="15.28515625" style="3" bestFit="1" customWidth="1"/>
    <col min="8965" max="8965" width="13.85546875" style="3" customWidth="1"/>
    <col min="8966" max="8966" width="14.7109375" style="3" customWidth="1"/>
    <col min="8967" max="8967" width="12.7109375" style="3" customWidth="1"/>
    <col min="8968" max="8968" width="14.28515625" style="3" customWidth="1"/>
    <col min="8969" max="8970" width="12.7109375" style="3" customWidth="1"/>
    <col min="8971" max="8971" width="14.85546875" style="3" customWidth="1"/>
    <col min="8972" max="8972" width="14.85546875" style="3" bestFit="1" customWidth="1"/>
    <col min="8973" max="8973" width="14.5703125" style="3" customWidth="1"/>
    <col min="8974" max="8974" width="12.7109375" style="3" customWidth="1"/>
    <col min="8975" max="8975" width="14.85546875" style="3" customWidth="1"/>
    <col min="8976" max="8996" width="12.7109375" style="3" customWidth="1"/>
    <col min="8997" max="9209" width="9.140625" style="3"/>
    <col min="9210" max="9210" width="3.140625" style="3" customWidth="1"/>
    <col min="9211" max="9211" width="25.28515625" style="3" customWidth="1"/>
    <col min="9212" max="9212" width="31.28515625" style="3" customWidth="1"/>
    <col min="9213" max="9213" width="14.42578125" style="3" bestFit="1" customWidth="1"/>
    <col min="9214" max="9215" width="14.85546875" style="3" bestFit="1" customWidth="1"/>
    <col min="9216" max="9216" width="15.5703125" style="3" bestFit="1" customWidth="1"/>
    <col min="9217" max="9219" width="14.85546875" style="3" bestFit="1" customWidth="1"/>
    <col min="9220" max="9220" width="15.28515625" style="3" bestFit="1" customWidth="1"/>
    <col min="9221" max="9221" width="13.85546875" style="3" customWidth="1"/>
    <col min="9222" max="9222" width="14.7109375" style="3" customWidth="1"/>
    <col min="9223" max="9223" width="12.7109375" style="3" customWidth="1"/>
    <col min="9224" max="9224" width="14.28515625" style="3" customWidth="1"/>
    <col min="9225" max="9226" width="12.7109375" style="3" customWidth="1"/>
    <col min="9227" max="9227" width="14.85546875" style="3" customWidth="1"/>
    <col min="9228" max="9228" width="14.85546875" style="3" bestFit="1" customWidth="1"/>
    <col min="9229" max="9229" width="14.5703125" style="3" customWidth="1"/>
    <col min="9230" max="9230" width="12.7109375" style="3" customWidth="1"/>
    <col min="9231" max="9231" width="14.85546875" style="3" customWidth="1"/>
    <col min="9232" max="9252" width="12.7109375" style="3" customWidth="1"/>
    <col min="9253" max="9465" width="9.140625" style="3"/>
    <col min="9466" max="9466" width="3.140625" style="3" customWidth="1"/>
    <col min="9467" max="9467" width="25.28515625" style="3" customWidth="1"/>
    <col min="9468" max="9468" width="31.28515625" style="3" customWidth="1"/>
    <col min="9469" max="9469" width="14.42578125" style="3" bestFit="1" customWidth="1"/>
    <col min="9470" max="9471" width="14.85546875" style="3" bestFit="1" customWidth="1"/>
    <col min="9472" max="9472" width="15.5703125" style="3" bestFit="1" customWidth="1"/>
    <col min="9473" max="9475" width="14.85546875" style="3" bestFit="1" customWidth="1"/>
    <col min="9476" max="9476" width="15.28515625" style="3" bestFit="1" customWidth="1"/>
    <col min="9477" max="9477" width="13.85546875" style="3" customWidth="1"/>
    <col min="9478" max="9478" width="14.7109375" style="3" customWidth="1"/>
    <col min="9479" max="9479" width="12.7109375" style="3" customWidth="1"/>
    <col min="9480" max="9480" width="14.28515625" style="3" customWidth="1"/>
    <col min="9481" max="9482" width="12.7109375" style="3" customWidth="1"/>
    <col min="9483" max="9483" width="14.85546875" style="3" customWidth="1"/>
    <col min="9484" max="9484" width="14.85546875" style="3" bestFit="1" customWidth="1"/>
    <col min="9485" max="9485" width="14.5703125" style="3" customWidth="1"/>
    <col min="9486" max="9486" width="12.7109375" style="3" customWidth="1"/>
    <col min="9487" max="9487" width="14.85546875" style="3" customWidth="1"/>
    <col min="9488" max="9508" width="12.7109375" style="3" customWidth="1"/>
    <col min="9509" max="9721" width="9.140625" style="3"/>
    <col min="9722" max="9722" width="3.140625" style="3" customWidth="1"/>
    <col min="9723" max="9723" width="25.28515625" style="3" customWidth="1"/>
    <col min="9724" max="9724" width="31.28515625" style="3" customWidth="1"/>
    <col min="9725" max="9725" width="14.42578125" style="3" bestFit="1" customWidth="1"/>
    <col min="9726" max="9727" width="14.85546875" style="3" bestFit="1" customWidth="1"/>
    <col min="9728" max="9728" width="15.5703125" style="3" bestFit="1" customWidth="1"/>
    <col min="9729" max="9731" width="14.85546875" style="3" bestFit="1" customWidth="1"/>
    <col min="9732" max="9732" width="15.28515625" style="3" bestFit="1" customWidth="1"/>
    <col min="9733" max="9733" width="13.85546875" style="3" customWidth="1"/>
    <col min="9734" max="9734" width="14.7109375" style="3" customWidth="1"/>
    <col min="9735" max="9735" width="12.7109375" style="3" customWidth="1"/>
    <col min="9736" max="9736" width="14.28515625" style="3" customWidth="1"/>
    <col min="9737" max="9738" width="12.7109375" style="3" customWidth="1"/>
    <col min="9739" max="9739" width="14.85546875" style="3" customWidth="1"/>
    <col min="9740" max="9740" width="14.85546875" style="3" bestFit="1" customWidth="1"/>
    <col min="9741" max="9741" width="14.5703125" style="3" customWidth="1"/>
    <col min="9742" max="9742" width="12.7109375" style="3" customWidth="1"/>
    <col min="9743" max="9743" width="14.85546875" style="3" customWidth="1"/>
    <col min="9744" max="9764" width="12.7109375" style="3" customWidth="1"/>
    <col min="9765" max="9977" width="9.140625" style="3"/>
    <col min="9978" max="9978" width="3.140625" style="3" customWidth="1"/>
    <col min="9979" max="9979" width="25.28515625" style="3" customWidth="1"/>
    <col min="9980" max="9980" width="31.28515625" style="3" customWidth="1"/>
    <col min="9981" max="9981" width="14.42578125" style="3" bestFit="1" customWidth="1"/>
    <col min="9982" max="9983" width="14.85546875" style="3" bestFit="1" customWidth="1"/>
    <col min="9984" max="9984" width="15.5703125" style="3" bestFit="1" customWidth="1"/>
    <col min="9985" max="9987" width="14.85546875" style="3" bestFit="1" customWidth="1"/>
    <col min="9988" max="9988" width="15.28515625" style="3" bestFit="1" customWidth="1"/>
    <col min="9989" max="9989" width="13.85546875" style="3" customWidth="1"/>
    <col min="9990" max="9990" width="14.7109375" style="3" customWidth="1"/>
    <col min="9991" max="9991" width="12.7109375" style="3" customWidth="1"/>
    <col min="9992" max="9992" width="14.28515625" style="3" customWidth="1"/>
    <col min="9993" max="9994" width="12.7109375" style="3" customWidth="1"/>
    <col min="9995" max="9995" width="14.85546875" style="3" customWidth="1"/>
    <col min="9996" max="9996" width="14.85546875" style="3" bestFit="1" customWidth="1"/>
    <col min="9997" max="9997" width="14.5703125" style="3" customWidth="1"/>
    <col min="9998" max="9998" width="12.7109375" style="3" customWidth="1"/>
    <col min="9999" max="9999" width="14.85546875" style="3" customWidth="1"/>
    <col min="10000" max="10020" width="12.7109375" style="3" customWidth="1"/>
    <col min="10021" max="10233" width="9.140625" style="3"/>
    <col min="10234" max="10234" width="3.140625" style="3" customWidth="1"/>
    <col min="10235" max="10235" width="25.28515625" style="3" customWidth="1"/>
    <col min="10236" max="10236" width="31.28515625" style="3" customWidth="1"/>
    <col min="10237" max="10237" width="14.42578125" style="3" bestFit="1" customWidth="1"/>
    <col min="10238" max="10239" width="14.85546875" style="3" bestFit="1" customWidth="1"/>
    <col min="10240" max="10240" width="15.5703125" style="3" bestFit="1" customWidth="1"/>
    <col min="10241" max="10243" width="14.85546875" style="3" bestFit="1" customWidth="1"/>
    <col min="10244" max="10244" width="15.28515625" style="3" bestFit="1" customWidth="1"/>
    <col min="10245" max="10245" width="13.85546875" style="3" customWidth="1"/>
    <col min="10246" max="10246" width="14.7109375" style="3" customWidth="1"/>
    <col min="10247" max="10247" width="12.7109375" style="3" customWidth="1"/>
    <col min="10248" max="10248" width="14.28515625" style="3" customWidth="1"/>
    <col min="10249" max="10250" width="12.7109375" style="3" customWidth="1"/>
    <col min="10251" max="10251" width="14.85546875" style="3" customWidth="1"/>
    <col min="10252" max="10252" width="14.85546875" style="3" bestFit="1" customWidth="1"/>
    <col min="10253" max="10253" width="14.5703125" style="3" customWidth="1"/>
    <col min="10254" max="10254" width="12.7109375" style="3" customWidth="1"/>
    <col min="10255" max="10255" width="14.85546875" style="3" customWidth="1"/>
    <col min="10256" max="10276" width="12.7109375" style="3" customWidth="1"/>
    <col min="10277" max="10489" width="9.140625" style="3"/>
    <col min="10490" max="10490" width="3.140625" style="3" customWidth="1"/>
    <col min="10491" max="10491" width="25.28515625" style="3" customWidth="1"/>
    <col min="10492" max="10492" width="31.28515625" style="3" customWidth="1"/>
    <col min="10493" max="10493" width="14.42578125" style="3" bestFit="1" customWidth="1"/>
    <col min="10494" max="10495" width="14.85546875" style="3" bestFit="1" customWidth="1"/>
    <col min="10496" max="10496" width="15.5703125" style="3" bestFit="1" customWidth="1"/>
    <col min="10497" max="10499" width="14.85546875" style="3" bestFit="1" customWidth="1"/>
    <col min="10500" max="10500" width="15.28515625" style="3" bestFit="1" customWidth="1"/>
    <col min="10501" max="10501" width="13.85546875" style="3" customWidth="1"/>
    <col min="10502" max="10502" width="14.7109375" style="3" customWidth="1"/>
    <col min="10503" max="10503" width="12.7109375" style="3" customWidth="1"/>
    <col min="10504" max="10504" width="14.28515625" style="3" customWidth="1"/>
    <col min="10505" max="10506" width="12.7109375" style="3" customWidth="1"/>
    <col min="10507" max="10507" width="14.85546875" style="3" customWidth="1"/>
    <col min="10508" max="10508" width="14.85546875" style="3" bestFit="1" customWidth="1"/>
    <col min="10509" max="10509" width="14.5703125" style="3" customWidth="1"/>
    <col min="10510" max="10510" width="12.7109375" style="3" customWidth="1"/>
    <col min="10511" max="10511" width="14.85546875" style="3" customWidth="1"/>
    <col min="10512" max="10532" width="12.7109375" style="3" customWidth="1"/>
    <col min="10533" max="10745" width="9.140625" style="3"/>
    <col min="10746" max="10746" width="3.140625" style="3" customWidth="1"/>
    <col min="10747" max="10747" width="25.28515625" style="3" customWidth="1"/>
    <col min="10748" max="10748" width="31.28515625" style="3" customWidth="1"/>
    <col min="10749" max="10749" width="14.42578125" style="3" bestFit="1" customWidth="1"/>
    <col min="10750" max="10751" width="14.85546875" style="3" bestFit="1" customWidth="1"/>
    <col min="10752" max="10752" width="15.5703125" style="3" bestFit="1" customWidth="1"/>
    <col min="10753" max="10755" width="14.85546875" style="3" bestFit="1" customWidth="1"/>
    <col min="10756" max="10756" width="15.28515625" style="3" bestFit="1" customWidth="1"/>
    <col min="10757" max="10757" width="13.85546875" style="3" customWidth="1"/>
    <col min="10758" max="10758" width="14.7109375" style="3" customWidth="1"/>
    <col min="10759" max="10759" width="12.7109375" style="3" customWidth="1"/>
    <col min="10760" max="10760" width="14.28515625" style="3" customWidth="1"/>
    <col min="10761" max="10762" width="12.7109375" style="3" customWidth="1"/>
    <col min="10763" max="10763" width="14.85546875" style="3" customWidth="1"/>
    <col min="10764" max="10764" width="14.85546875" style="3" bestFit="1" customWidth="1"/>
    <col min="10765" max="10765" width="14.5703125" style="3" customWidth="1"/>
    <col min="10766" max="10766" width="12.7109375" style="3" customWidth="1"/>
    <col min="10767" max="10767" width="14.85546875" style="3" customWidth="1"/>
    <col min="10768" max="10788" width="12.7109375" style="3" customWidth="1"/>
    <col min="10789" max="11001" width="9.140625" style="3"/>
    <col min="11002" max="11002" width="3.140625" style="3" customWidth="1"/>
    <col min="11003" max="11003" width="25.28515625" style="3" customWidth="1"/>
    <col min="11004" max="11004" width="31.28515625" style="3" customWidth="1"/>
    <col min="11005" max="11005" width="14.42578125" style="3" bestFit="1" customWidth="1"/>
    <col min="11006" max="11007" width="14.85546875" style="3" bestFit="1" customWidth="1"/>
    <col min="11008" max="11008" width="15.5703125" style="3" bestFit="1" customWidth="1"/>
    <col min="11009" max="11011" width="14.85546875" style="3" bestFit="1" customWidth="1"/>
    <col min="11012" max="11012" width="15.28515625" style="3" bestFit="1" customWidth="1"/>
    <col min="11013" max="11013" width="13.85546875" style="3" customWidth="1"/>
    <col min="11014" max="11014" width="14.7109375" style="3" customWidth="1"/>
    <col min="11015" max="11015" width="12.7109375" style="3" customWidth="1"/>
    <col min="11016" max="11016" width="14.28515625" style="3" customWidth="1"/>
    <col min="11017" max="11018" width="12.7109375" style="3" customWidth="1"/>
    <col min="11019" max="11019" width="14.85546875" style="3" customWidth="1"/>
    <col min="11020" max="11020" width="14.85546875" style="3" bestFit="1" customWidth="1"/>
    <col min="11021" max="11021" width="14.5703125" style="3" customWidth="1"/>
    <col min="11022" max="11022" width="12.7109375" style="3" customWidth="1"/>
    <col min="11023" max="11023" width="14.85546875" style="3" customWidth="1"/>
    <col min="11024" max="11044" width="12.7109375" style="3" customWidth="1"/>
    <col min="11045" max="11257" width="9.140625" style="3"/>
    <col min="11258" max="11258" width="3.140625" style="3" customWidth="1"/>
    <col min="11259" max="11259" width="25.28515625" style="3" customWidth="1"/>
    <col min="11260" max="11260" width="31.28515625" style="3" customWidth="1"/>
    <col min="11261" max="11261" width="14.42578125" style="3" bestFit="1" customWidth="1"/>
    <col min="11262" max="11263" width="14.85546875" style="3" bestFit="1" customWidth="1"/>
    <col min="11264" max="11264" width="15.5703125" style="3" bestFit="1" customWidth="1"/>
    <col min="11265" max="11267" width="14.85546875" style="3" bestFit="1" customWidth="1"/>
    <col min="11268" max="11268" width="15.28515625" style="3" bestFit="1" customWidth="1"/>
    <col min="11269" max="11269" width="13.85546875" style="3" customWidth="1"/>
    <col min="11270" max="11270" width="14.7109375" style="3" customWidth="1"/>
    <col min="11271" max="11271" width="12.7109375" style="3" customWidth="1"/>
    <col min="11272" max="11272" width="14.28515625" style="3" customWidth="1"/>
    <col min="11273" max="11274" width="12.7109375" style="3" customWidth="1"/>
    <col min="11275" max="11275" width="14.85546875" style="3" customWidth="1"/>
    <col min="11276" max="11276" width="14.85546875" style="3" bestFit="1" customWidth="1"/>
    <col min="11277" max="11277" width="14.5703125" style="3" customWidth="1"/>
    <col min="11278" max="11278" width="12.7109375" style="3" customWidth="1"/>
    <col min="11279" max="11279" width="14.85546875" style="3" customWidth="1"/>
    <col min="11280" max="11300" width="12.7109375" style="3" customWidth="1"/>
    <col min="11301" max="11513" width="9.140625" style="3"/>
    <col min="11514" max="11514" width="3.140625" style="3" customWidth="1"/>
    <col min="11515" max="11515" width="25.28515625" style="3" customWidth="1"/>
    <col min="11516" max="11516" width="31.28515625" style="3" customWidth="1"/>
    <col min="11517" max="11517" width="14.42578125" style="3" bestFit="1" customWidth="1"/>
    <col min="11518" max="11519" width="14.85546875" style="3" bestFit="1" customWidth="1"/>
    <col min="11520" max="11520" width="15.5703125" style="3" bestFit="1" customWidth="1"/>
    <col min="11521" max="11523" width="14.85546875" style="3" bestFit="1" customWidth="1"/>
    <col min="11524" max="11524" width="15.28515625" style="3" bestFit="1" customWidth="1"/>
    <col min="11525" max="11525" width="13.85546875" style="3" customWidth="1"/>
    <col min="11526" max="11526" width="14.7109375" style="3" customWidth="1"/>
    <col min="11527" max="11527" width="12.7109375" style="3" customWidth="1"/>
    <col min="11528" max="11528" width="14.28515625" style="3" customWidth="1"/>
    <col min="11529" max="11530" width="12.7109375" style="3" customWidth="1"/>
    <col min="11531" max="11531" width="14.85546875" style="3" customWidth="1"/>
    <col min="11532" max="11532" width="14.85546875" style="3" bestFit="1" customWidth="1"/>
    <col min="11533" max="11533" width="14.5703125" style="3" customWidth="1"/>
    <col min="11534" max="11534" width="12.7109375" style="3" customWidth="1"/>
    <col min="11535" max="11535" width="14.85546875" style="3" customWidth="1"/>
    <col min="11536" max="11556" width="12.7109375" style="3" customWidth="1"/>
    <col min="11557" max="11769" width="9.140625" style="3"/>
    <col min="11770" max="11770" width="3.140625" style="3" customWidth="1"/>
    <col min="11771" max="11771" width="25.28515625" style="3" customWidth="1"/>
    <col min="11772" max="11772" width="31.28515625" style="3" customWidth="1"/>
    <col min="11773" max="11773" width="14.42578125" style="3" bestFit="1" customWidth="1"/>
    <col min="11774" max="11775" width="14.85546875" style="3" bestFit="1" customWidth="1"/>
    <col min="11776" max="11776" width="15.5703125" style="3" bestFit="1" customWidth="1"/>
    <col min="11777" max="11779" width="14.85546875" style="3" bestFit="1" customWidth="1"/>
    <col min="11780" max="11780" width="15.28515625" style="3" bestFit="1" customWidth="1"/>
    <col min="11781" max="11781" width="13.85546875" style="3" customWidth="1"/>
    <col min="11782" max="11782" width="14.7109375" style="3" customWidth="1"/>
    <col min="11783" max="11783" width="12.7109375" style="3" customWidth="1"/>
    <col min="11784" max="11784" width="14.28515625" style="3" customWidth="1"/>
    <col min="11785" max="11786" width="12.7109375" style="3" customWidth="1"/>
    <col min="11787" max="11787" width="14.85546875" style="3" customWidth="1"/>
    <col min="11788" max="11788" width="14.85546875" style="3" bestFit="1" customWidth="1"/>
    <col min="11789" max="11789" width="14.5703125" style="3" customWidth="1"/>
    <col min="11790" max="11790" width="12.7109375" style="3" customWidth="1"/>
    <col min="11791" max="11791" width="14.85546875" style="3" customWidth="1"/>
    <col min="11792" max="11812" width="12.7109375" style="3" customWidth="1"/>
    <col min="11813" max="12025" width="9.140625" style="3"/>
    <col min="12026" max="12026" width="3.140625" style="3" customWidth="1"/>
    <col min="12027" max="12027" width="25.28515625" style="3" customWidth="1"/>
    <col min="12028" max="12028" width="31.28515625" style="3" customWidth="1"/>
    <col min="12029" max="12029" width="14.42578125" style="3" bestFit="1" customWidth="1"/>
    <col min="12030" max="12031" width="14.85546875" style="3" bestFit="1" customWidth="1"/>
    <col min="12032" max="12032" width="15.5703125" style="3" bestFit="1" customWidth="1"/>
    <col min="12033" max="12035" width="14.85546875" style="3" bestFit="1" customWidth="1"/>
    <col min="12036" max="12036" width="15.28515625" style="3" bestFit="1" customWidth="1"/>
    <col min="12037" max="12037" width="13.85546875" style="3" customWidth="1"/>
    <col min="12038" max="12038" width="14.7109375" style="3" customWidth="1"/>
    <col min="12039" max="12039" width="12.7109375" style="3" customWidth="1"/>
    <col min="12040" max="12040" width="14.28515625" style="3" customWidth="1"/>
    <col min="12041" max="12042" width="12.7109375" style="3" customWidth="1"/>
    <col min="12043" max="12043" width="14.85546875" style="3" customWidth="1"/>
    <col min="12044" max="12044" width="14.85546875" style="3" bestFit="1" customWidth="1"/>
    <col min="12045" max="12045" width="14.5703125" style="3" customWidth="1"/>
    <col min="12046" max="12046" width="12.7109375" style="3" customWidth="1"/>
    <col min="12047" max="12047" width="14.85546875" style="3" customWidth="1"/>
    <col min="12048" max="12068" width="12.7109375" style="3" customWidth="1"/>
    <col min="12069" max="12281" width="9.140625" style="3"/>
    <col min="12282" max="12282" width="3.140625" style="3" customWidth="1"/>
    <col min="12283" max="12283" width="25.28515625" style="3" customWidth="1"/>
    <col min="12284" max="12284" width="31.28515625" style="3" customWidth="1"/>
    <col min="12285" max="12285" width="14.42578125" style="3" bestFit="1" customWidth="1"/>
    <col min="12286" max="12287" width="14.85546875" style="3" bestFit="1" customWidth="1"/>
    <col min="12288" max="12288" width="15.5703125" style="3" bestFit="1" customWidth="1"/>
    <col min="12289" max="12291" width="14.85546875" style="3" bestFit="1" customWidth="1"/>
    <col min="12292" max="12292" width="15.28515625" style="3" bestFit="1" customWidth="1"/>
    <col min="12293" max="12293" width="13.85546875" style="3" customWidth="1"/>
    <col min="12294" max="12294" width="14.7109375" style="3" customWidth="1"/>
    <col min="12295" max="12295" width="12.7109375" style="3" customWidth="1"/>
    <col min="12296" max="12296" width="14.28515625" style="3" customWidth="1"/>
    <col min="12297" max="12298" width="12.7109375" style="3" customWidth="1"/>
    <col min="12299" max="12299" width="14.85546875" style="3" customWidth="1"/>
    <col min="12300" max="12300" width="14.85546875" style="3" bestFit="1" customWidth="1"/>
    <col min="12301" max="12301" width="14.5703125" style="3" customWidth="1"/>
    <col min="12302" max="12302" width="12.7109375" style="3" customWidth="1"/>
    <col min="12303" max="12303" width="14.85546875" style="3" customWidth="1"/>
    <col min="12304" max="12324" width="12.7109375" style="3" customWidth="1"/>
    <col min="12325" max="12537" width="9.140625" style="3"/>
    <col min="12538" max="12538" width="3.140625" style="3" customWidth="1"/>
    <col min="12539" max="12539" width="25.28515625" style="3" customWidth="1"/>
    <col min="12540" max="12540" width="31.28515625" style="3" customWidth="1"/>
    <col min="12541" max="12541" width="14.42578125" style="3" bestFit="1" customWidth="1"/>
    <col min="12542" max="12543" width="14.85546875" style="3" bestFit="1" customWidth="1"/>
    <col min="12544" max="12544" width="15.5703125" style="3" bestFit="1" customWidth="1"/>
    <col min="12545" max="12547" width="14.85546875" style="3" bestFit="1" customWidth="1"/>
    <col min="12548" max="12548" width="15.28515625" style="3" bestFit="1" customWidth="1"/>
    <col min="12549" max="12549" width="13.85546875" style="3" customWidth="1"/>
    <col min="12550" max="12550" width="14.7109375" style="3" customWidth="1"/>
    <col min="12551" max="12551" width="12.7109375" style="3" customWidth="1"/>
    <col min="12552" max="12552" width="14.28515625" style="3" customWidth="1"/>
    <col min="12553" max="12554" width="12.7109375" style="3" customWidth="1"/>
    <col min="12555" max="12555" width="14.85546875" style="3" customWidth="1"/>
    <col min="12556" max="12556" width="14.85546875" style="3" bestFit="1" customWidth="1"/>
    <col min="12557" max="12557" width="14.5703125" style="3" customWidth="1"/>
    <col min="12558" max="12558" width="12.7109375" style="3" customWidth="1"/>
    <col min="12559" max="12559" width="14.85546875" style="3" customWidth="1"/>
    <col min="12560" max="12580" width="12.7109375" style="3" customWidth="1"/>
    <col min="12581" max="12793" width="9.140625" style="3"/>
    <col min="12794" max="12794" width="3.140625" style="3" customWidth="1"/>
    <col min="12795" max="12795" width="25.28515625" style="3" customWidth="1"/>
    <col min="12796" max="12796" width="31.28515625" style="3" customWidth="1"/>
    <col min="12797" max="12797" width="14.42578125" style="3" bestFit="1" customWidth="1"/>
    <col min="12798" max="12799" width="14.85546875" style="3" bestFit="1" customWidth="1"/>
    <col min="12800" max="12800" width="15.5703125" style="3" bestFit="1" customWidth="1"/>
    <col min="12801" max="12803" width="14.85546875" style="3" bestFit="1" customWidth="1"/>
    <col min="12804" max="12804" width="15.28515625" style="3" bestFit="1" customWidth="1"/>
    <col min="12805" max="12805" width="13.85546875" style="3" customWidth="1"/>
    <col min="12806" max="12806" width="14.7109375" style="3" customWidth="1"/>
    <col min="12807" max="12807" width="12.7109375" style="3" customWidth="1"/>
    <col min="12808" max="12808" width="14.28515625" style="3" customWidth="1"/>
    <col min="12809" max="12810" width="12.7109375" style="3" customWidth="1"/>
    <col min="12811" max="12811" width="14.85546875" style="3" customWidth="1"/>
    <col min="12812" max="12812" width="14.85546875" style="3" bestFit="1" customWidth="1"/>
    <col min="12813" max="12813" width="14.5703125" style="3" customWidth="1"/>
    <col min="12814" max="12814" width="12.7109375" style="3" customWidth="1"/>
    <col min="12815" max="12815" width="14.85546875" style="3" customWidth="1"/>
    <col min="12816" max="12836" width="12.7109375" style="3" customWidth="1"/>
    <col min="12837" max="13049" width="9.140625" style="3"/>
    <col min="13050" max="13050" width="3.140625" style="3" customWidth="1"/>
    <col min="13051" max="13051" width="25.28515625" style="3" customWidth="1"/>
    <col min="13052" max="13052" width="31.28515625" style="3" customWidth="1"/>
    <col min="13053" max="13053" width="14.42578125" style="3" bestFit="1" customWidth="1"/>
    <col min="13054" max="13055" width="14.85546875" style="3" bestFit="1" customWidth="1"/>
    <col min="13056" max="13056" width="15.5703125" style="3" bestFit="1" customWidth="1"/>
    <col min="13057" max="13059" width="14.85546875" style="3" bestFit="1" customWidth="1"/>
    <col min="13060" max="13060" width="15.28515625" style="3" bestFit="1" customWidth="1"/>
    <col min="13061" max="13061" width="13.85546875" style="3" customWidth="1"/>
    <col min="13062" max="13062" width="14.7109375" style="3" customWidth="1"/>
    <col min="13063" max="13063" width="12.7109375" style="3" customWidth="1"/>
    <col min="13064" max="13064" width="14.28515625" style="3" customWidth="1"/>
    <col min="13065" max="13066" width="12.7109375" style="3" customWidth="1"/>
    <col min="13067" max="13067" width="14.85546875" style="3" customWidth="1"/>
    <col min="13068" max="13068" width="14.85546875" style="3" bestFit="1" customWidth="1"/>
    <col min="13069" max="13069" width="14.5703125" style="3" customWidth="1"/>
    <col min="13070" max="13070" width="12.7109375" style="3" customWidth="1"/>
    <col min="13071" max="13071" width="14.85546875" style="3" customWidth="1"/>
    <col min="13072" max="13092" width="12.7109375" style="3" customWidth="1"/>
    <col min="13093" max="13305" width="9.140625" style="3"/>
    <col min="13306" max="13306" width="3.140625" style="3" customWidth="1"/>
    <col min="13307" max="13307" width="25.28515625" style="3" customWidth="1"/>
    <col min="13308" max="13308" width="31.28515625" style="3" customWidth="1"/>
    <col min="13309" max="13309" width="14.42578125" style="3" bestFit="1" customWidth="1"/>
    <col min="13310" max="13311" width="14.85546875" style="3" bestFit="1" customWidth="1"/>
    <col min="13312" max="13312" width="15.5703125" style="3" bestFit="1" customWidth="1"/>
    <col min="13313" max="13315" width="14.85546875" style="3" bestFit="1" customWidth="1"/>
    <col min="13316" max="13316" width="15.28515625" style="3" bestFit="1" customWidth="1"/>
    <col min="13317" max="13317" width="13.85546875" style="3" customWidth="1"/>
    <col min="13318" max="13318" width="14.7109375" style="3" customWidth="1"/>
    <col min="13319" max="13319" width="12.7109375" style="3" customWidth="1"/>
    <col min="13320" max="13320" width="14.28515625" style="3" customWidth="1"/>
    <col min="13321" max="13322" width="12.7109375" style="3" customWidth="1"/>
    <col min="13323" max="13323" width="14.85546875" style="3" customWidth="1"/>
    <col min="13324" max="13324" width="14.85546875" style="3" bestFit="1" customWidth="1"/>
    <col min="13325" max="13325" width="14.5703125" style="3" customWidth="1"/>
    <col min="13326" max="13326" width="12.7109375" style="3" customWidth="1"/>
    <col min="13327" max="13327" width="14.85546875" style="3" customWidth="1"/>
    <col min="13328" max="13348" width="12.7109375" style="3" customWidth="1"/>
    <col min="13349" max="13561" width="9.140625" style="3"/>
    <col min="13562" max="13562" width="3.140625" style="3" customWidth="1"/>
    <col min="13563" max="13563" width="25.28515625" style="3" customWidth="1"/>
    <col min="13564" max="13564" width="31.28515625" style="3" customWidth="1"/>
    <col min="13565" max="13565" width="14.42578125" style="3" bestFit="1" customWidth="1"/>
    <col min="13566" max="13567" width="14.85546875" style="3" bestFit="1" customWidth="1"/>
    <col min="13568" max="13568" width="15.5703125" style="3" bestFit="1" customWidth="1"/>
    <col min="13569" max="13571" width="14.85546875" style="3" bestFit="1" customWidth="1"/>
    <col min="13572" max="13572" width="15.28515625" style="3" bestFit="1" customWidth="1"/>
    <col min="13573" max="13573" width="13.85546875" style="3" customWidth="1"/>
    <col min="13574" max="13574" width="14.7109375" style="3" customWidth="1"/>
    <col min="13575" max="13575" width="12.7109375" style="3" customWidth="1"/>
    <col min="13576" max="13576" width="14.28515625" style="3" customWidth="1"/>
    <col min="13577" max="13578" width="12.7109375" style="3" customWidth="1"/>
    <col min="13579" max="13579" width="14.85546875" style="3" customWidth="1"/>
    <col min="13580" max="13580" width="14.85546875" style="3" bestFit="1" customWidth="1"/>
    <col min="13581" max="13581" width="14.5703125" style="3" customWidth="1"/>
    <col min="13582" max="13582" width="12.7109375" style="3" customWidth="1"/>
    <col min="13583" max="13583" width="14.85546875" style="3" customWidth="1"/>
    <col min="13584" max="13604" width="12.7109375" style="3" customWidth="1"/>
    <col min="13605" max="13817" width="9.140625" style="3"/>
    <col min="13818" max="13818" width="3.140625" style="3" customWidth="1"/>
    <col min="13819" max="13819" width="25.28515625" style="3" customWidth="1"/>
    <col min="13820" max="13820" width="31.28515625" style="3" customWidth="1"/>
    <col min="13821" max="13821" width="14.42578125" style="3" bestFit="1" customWidth="1"/>
    <col min="13822" max="13823" width="14.85546875" style="3" bestFit="1" customWidth="1"/>
    <col min="13824" max="13824" width="15.5703125" style="3" bestFit="1" customWidth="1"/>
    <col min="13825" max="13827" width="14.85546875" style="3" bestFit="1" customWidth="1"/>
    <col min="13828" max="13828" width="15.28515625" style="3" bestFit="1" customWidth="1"/>
    <col min="13829" max="13829" width="13.85546875" style="3" customWidth="1"/>
    <col min="13830" max="13830" width="14.7109375" style="3" customWidth="1"/>
    <col min="13831" max="13831" width="12.7109375" style="3" customWidth="1"/>
    <col min="13832" max="13832" width="14.28515625" style="3" customWidth="1"/>
    <col min="13833" max="13834" width="12.7109375" style="3" customWidth="1"/>
    <col min="13835" max="13835" width="14.85546875" style="3" customWidth="1"/>
    <col min="13836" max="13836" width="14.85546875" style="3" bestFit="1" customWidth="1"/>
    <col min="13837" max="13837" width="14.5703125" style="3" customWidth="1"/>
    <col min="13838" max="13838" width="12.7109375" style="3" customWidth="1"/>
    <col min="13839" max="13839" width="14.85546875" style="3" customWidth="1"/>
    <col min="13840" max="13860" width="12.7109375" style="3" customWidth="1"/>
    <col min="13861" max="14073" width="9.140625" style="3"/>
    <col min="14074" max="14074" width="3.140625" style="3" customWidth="1"/>
    <col min="14075" max="14075" width="25.28515625" style="3" customWidth="1"/>
    <col min="14076" max="14076" width="31.28515625" style="3" customWidth="1"/>
    <col min="14077" max="14077" width="14.42578125" style="3" bestFit="1" customWidth="1"/>
    <col min="14078" max="14079" width="14.85546875" style="3" bestFit="1" customWidth="1"/>
    <col min="14080" max="14080" width="15.5703125" style="3" bestFit="1" customWidth="1"/>
    <col min="14081" max="14083" width="14.85546875" style="3" bestFit="1" customWidth="1"/>
    <col min="14084" max="14084" width="15.28515625" style="3" bestFit="1" customWidth="1"/>
    <col min="14085" max="14085" width="13.85546875" style="3" customWidth="1"/>
    <col min="14086" max="14086" width="14.7109375" style="3" customWidth="1"/>
    <col min="14087" max="14087" width="12.7109375" style="3" customWidth="1"/>
    <col min="14088" max="14088" width="14.28515625" style="3" customWidth="1"/>
    <col min="14089" max="14090" width="12.7109375" style="3" customWidth="1"/>
    <col min="14091" max="14091" width="14.85546875" style="3" customWidth="1"/>
    <col min="14092" max="14092" width="14.85546875" style="3" bestFit="1" customWidth="1"/>
    <col min="14093" max="14093" width="14.5703125" style="3" customWidth="1"/>
    <col min="14094" max="14094" width="12.7109375" style="3" customWidth="1"/>
    <col min="14095" max="14095" width="14.85546875" style="3" customWidth="1"/>
    <col min="14096" max="14116" width="12.7109375" style="3" customWidth="1"/>
    <col min="14117" max="14329" width="9.140625" style="3"/>
    <col min="14330" max="14330" width="3.140625" style="3" customWidth="1"/>
    <col min="14331" max="14331" width="25.28515625" style="3" customWidth="1"/>
    <col min="14332" max="14332" width="31.28515625" style="3" customWidth="1"/>
    <col min="14333" max="14333" width="14.42578125" style="3" bestFit="1" customWidth="1"/>
    <col min="14334" max="14335" width="14.85546875" style="3" bestFit="1" customWidth="1"/>
    <col min="14336" max="14336" width="15.5703125" style="3" bestFit="1" customWidth="1"/>
    <col min="14337" max="14339" width="14.85546875" style="3" bestFit="1" customWidth="1"/>
    <col min="14340" max="14340" width="15.28515625" style="3" bestFit="1" customWidth="1"/>
    <col min="14341" max="14341" width="13.85546875" style="3" customWidth="1"/>
    <col min="14342" max="14342" width="14.7109375" style="3" customWidth="1"/>
    <col min="14343" max="14343" width="12.7109375" style="3" customWidth="1"/>
    <col min="14344" max="14344" width="14.28515625" style="3" customWidth="1"/>
    <col min="14345" max="14346" width="12.7109375" style="3" customWidth="1"/>
    <col min="14347" max="14347" width="14.85546875" style="3" customWidth="1"/>
    <col min="14348" max="14348" width="14.85546875" style="3" bestFit="1" customWidth="1"/>
    <col min="14349" max="14349" width="14.5703125" style="3" customWidth="1"/>
    <col min="14350" max="14350" width="12.7109375" style="3" customWidth="1"/>
    <col min="14351" max="14351" width="14.85546875" style="3" customWidth="1"/>
    <col min="14352" max="14372" width="12.7109375" style="3" customWidth="1"/>
    <col min="14373" max="14585" width="9.140625" style="3"/>
    <col min="14586" max="14586" width="3.140625" style="3" customWidth="1"/>
    <col min="14587" max="14587" width="25.28515625" style="3" customWidth="1"/>
    <col min="14588" max="14588" width="31.28515625" style="3" customWidth="1"/>
    <col min="14589" max="14589" width="14.42578125" style="3" bestFit="1" customWidth="1"/>
    <col min="14590" max="14591" width="14.85546875" style="3" bestFit="1" customWidth="1"/>
    <col min="14592" max="14592" width="15.5703125" style="3" bestFit="1" customWidth="1"/>
    <col min="14593" max="14595" width="14.85546875" style="3" bestFit="1" customWidth="1"/>
    <col min="14596" max="14596" width="15.28515625" style="3" bestFit="1" customWidth="1"/>
    <col min="14597" max="14597" width="13.85546875" style="3" customWidth="1"/>
    <col min="14598" max="14598" width="14.7109375" style="3" customWidth="1"/>
    <col min="14599" max="14599" width="12.7109375" style="3" customWidth="1"/>
    <col min="14600" max="14600" width="14.28515625" style="3" customWidth="1"/>
    <col min="14601" max="14602" width="12.7109375" style="3" customWidth="1"/>
    <col min="14603" max="14603" width="14.85546875" style="3" customWidth="1"/>
    <col min="14604" max="14604" width="14.85546875" style="3" bestFit="1" customWidth="1"/>
    <col min="14605" max="14605" width="14.5703125" style="3" customWidth="1"/>
    <col min="14606" max="14606" width="12.7109375" style="3" customWidth="1"/>
    <col min="14607" max="14607" width="14.85546875" style="3" customWidth="1"/>
    <col min="14608" max="14628" width="12.7109375" style="3" customWidth="1"/>
    <col min="14629" max="14841" width="9.140625" style="3"/>
    <col min="14842" max="14842" width="3.140625" style="3" customWidth="1"/>
    <col min="14843" max="14843" width="25.28515625" style="3" customWidth="1"/>
    <col min="14844" max="14844" width="31.28515625" style="3" customWidth="1"/>
    <col min="14845" max="14845" width="14.42578125" style="3" bestFit="1" customWidth="1"/>
    <col min="14846" max="14847" width="14.85546875" style="3" bestFit="1" customWidth="1"/>
    <col min="14848" max="14848" width="15.5703125" style="3" bestFit="1" customWidth="1"/>
    <col min="14849" max="14851" width="14.85546875" style="3" bestFit="1" customWidth="1"/>
    <col min="14852" max="14852" width="15.28515625" style="3" bestFit="1" customWidth="1"/>
    <col min="14853" max="14853" width="13.85546875" style="3" customWidth="1"/>
    <col min="14854" max="14854" width="14.7109375" style="3" customWidth="1"/>
    <col min="14855" max="14855" width="12.7109375" style="3" customWidth="1"/>
    <col min="14856" max="14856" width="14.28515625" style="3" customWidth="1"/>
    <col min="14857" max="14858" width="12.7109375" style="3" customWidth="1"/>
    <col min="14859" max="14859" width="14.85546875" style="3" customWidth="1"/>
    <col min="14860" max="14860" width="14.85546875" style="3" bestFit="1" customWidth="1"/>
    <col min="14861" max="14861" width="14.5703125" style="3" customWidth="1"/>
    <col min="14862" max="14862" width="12.7109375" style="3" customWidth="1"/>
    <col min="14863" max="14863" width="14.85546875" style="3" customWidth="1"/>
    <col min="14864" max="14884" width="12.7109375" style="3" customWidth="1"/>
    <col min="14885" max="15097" width="9.140625" style="3"/>
    <col min="15098" max="15098" width="3.140625" style="3" customWidth="1"/>
    <col min="15099" max="15099" width="25.28515625" style="3" customWidth="1"/>
    <col min="15100" max="15100" width="31.28515625" style="3" customWidth="1"/>
    <col min="15101" max="15101" width="14.42578125" style="3" bestFit="1" customWidth="1"/>
    <col min="15102" max="15103" width="14.85546875" style="3" bestFit="1" customWidth="1"/>
    <col min="15104" max="15104" width="15.5703125" style="3" bestFit="1" customWidth="1"/>
    <col min="15105" max="15107" width="14.85546875" style="3" bestFit="1" customWidth="1"/>
    <col min="15108" max="15108" width="15.28515625" style="3" bestFit="1" customWidth="1"/>
    <col min="15109" max="15109" width="13.85546875" style="3" customWidth="1"/>
    <col min="15110" max="15110" width="14.7109375" style="3" customWidth="1"/>
    <col min="15111" max="15111" width="12.7109375" style="3" customWidth="1"/>
    <col min="15112" max="15112" width="14.28515625" style="3" customWidth="1"/>
    <col min="15113" max="15114" width="12.7109375" style="3" customWidth="1"/>
    <col min="15115" max="15115" width="14.85546875" style="3" customWidth="1"/>
    <col min="15116" max="15116" width="14.85546875" style="3" bestFit="1" customWidth="1"/>
    <col min="15117" max="15117" width="14.5703125" style="3" customWidth="1"/>
    <col min="15118" max="15118" width="12.7109375" style="3" customWidth="1"/>
    <col min="15119" max="15119" width="14.85546875" style="3" customWidth="1"/>
    <col min="15120" max="15140" width="12.7109375" style="3" customWidth="1"/>
    <col min="15141" max="15353" width="9.140625" style="3"/>
    <col min="15354" max="15354" width="3.140625" style="3" customWidth="1"/>
    <col min="15355" max="15355" width="25.28515625" style="3" customWidth="1"/>
    <col min="15356" max="15356" width="31.28515625" style="3" customWidth="1"/>
    <col min="15357" max="15357" width="14.42578125" style="3" bestFit="1" customWidth="1"/>
    <col min="15358" max="15359" width="14.85546875" style="3" bestFit="1" customWidth="1"/>
    <col min="15360" max="15360" width="15.5703125" style="3" bestFit="1" customWidth="1"/>
    <col min="15361" max="15363" width="14.85546875" style="3" bestFit="1" customWidth="1"/>
    <col min="15364" max="15364" width="15.28515625" style="3" bestFit="1" customWidth="1"/>
    <col min="15365" max="15365" width="13.85546875" style="3" customWidth="1"/>
    <col min="15366" max="15366" width="14.7109375" style="3" customWidth="1"/>
    <col min="15367" max="15367" width="12.7109375" style="3" customWidth="1"/>
    <col min="15368" max="15368" width="14.28515625" style="3" customWidth="1"/>
    <col min="15369" max="15370" width="12.7109375" style="3" customWidth="1"/>
    <col min="15371" max="15371" width="14.85546875" style="3" customWidth="1"/>
    <col min="15372" max="15372" width="14.85546875" style="3" bestFit="1" customWidth="1"/>
    <col min="15373" max="15373" width="14.5703125" style="3" customWidth="1"/>
    <col min="15374" max="15374" width="12.7109375" style="3" customWidth="1"/>
    <col min="15375" max="15375" width="14.85546875" style="3" customWidth="1"/>
    <col min="15376" max="15396" width="12.7109375" style="3" customWidth="1"/>
    <col min="15397" max="15609" width="9.140625" style="3"/>
    <col min="15610" max="15610" width="3.140625" style="3" customWidth="1"/>
    <col min="15611" max="15611" width="25.28515625" style="3" customWidth="1"/>
    <col min="15612" max="15612" width="31.28515625" style="3" customWidth="1"/>
    <col min="15613" max="15613" width="14.42578125" style="3" bestFit="1" customWidth="1"/>
    <col min="15614" max="15615" width="14.85546875" style="3" bestFit="1" customWidth="1"/>
    <col min="15616" max="15616" width="15.5703125" style="3" bestFit="1" customWidth="1"/>
    <col min="15617" max="15619" width="14.85546875" style="3" bestFit="1" customWidth="1"/>
    <col min="15620" max="15620" width="15.28515625" style="3" bestFit="1" customWidth="1"/>
    <col min="15621" max="15621" width="13.85546875" style="3" customWidth="1"/>
    <col min="15622" max="15622" width="14.7109375" style="3" customWidth="1"/>
    <col min="15623" max="15623" width="12.7109375" style="3" customWidth="1"/>
    <col min="15624" max="15624" width="14.28515625" style="3" customWidth="1"/>
    <col min="15625" max="15626" width="12.7109375" style="3" customWidth="1"/>
    <col min="15627" max="15627" width="14.85546875" style="3" customWidth="1"/>
    <col min="15628" max="15628" width="14.85546875" style="3" bestFit="1" customWidth="1"/>
    <col min="15629" max="15629" width="14.5703125" style="3" customWidth="1"/>
    <col min="15630" max="15630" width="12.7109375" style="3" customWidth="1"/>
    <col min="15631" max="15631" width="14.85546875" style="3" customWidth="1"/>
    <col min="15632" max="15652" width="12.7109375" style="3" customWidth="1"/>
    <col min="15653" max="15865" width="9.140625" style="3"/>
    <col min="15866" max="15866" width="3.140625" style="3" customWidth="1"/>
    <col min="15867" max="15867" width="25.28515625" style="3" customWidth="1"/>
    <col min="15868" max="15868" width="31.28515625" style="3" customWidth="1"/>
    <col min="15869" max="15869" width="14.42578125" style="3" bestFit="1" customWidth="1"/>
    <col min="15870" max="15871" width="14.85546875" style="3" bestFit="1" customWidth="1"/>
    <col min="15872" max="15872" width="15.5703125" style="3" bestFit="1" customWidth="1"/>
    <col min="15873" max="15875" width="14.85546875" style="3" bestFit="1" customWidth="1"/>
    <col min="15876" max="15876" width="15.28515625" style="3" bestFit="1" customWidth="1"/>
    <col min="15877" max="15877" width="13.85546875" style="3" customWidth="1"/>
    <col min="15878" max="15878" width="14.7109375" style="3" customWidth="1"/>
    <col min="15879" max="15879" width="12.7109375" style="3" customWidth="1"/>
    <col min="15880" max="15880" width="14.28515625" style="3" customWidth="1"/>
    <col min="15881" max="15882" width="12.7109375" style="3" customWidth="1"/>
    <col min="15883" max="15883" width="14.85546875" style="3" customWidth="1"/>
    <col min="15884" max="15884" width="14.85546875" style="3" bestFit="1" customWidth="1"/>
    <col min="15885" max="15885" width="14.5703125" style="3" customWidth="1"/>
    <col min="15886" max="15886" width="12.7109375" style="3" customWidth="1"/>
    <col min="15887" max="15887" width="14.85546875" style="3" customWidth="1"/>
    <col min="15888" max="15908" width="12.7109375" style="3" customWidth="1"/>
    <col min="15909" max="16121" width="9.140625" style="3"/>
    <col min="16122" max="16122" width="3.140625" style="3" customWidth="1"/>
    <col min="16123" max="16123" width="25.28515625" style="3" customWidth="1"/>
    <col min="16124" max="16124" width="31.28515625" style="3" customWidth="1"/>
    <col min="16125" max="16125" width="14.42578125" style="3" bestFit="1" customWidth="1"/>
    <col min="16126" max="16127" width="14.85546875" style="3" bestFit="1" customWidth="1"/>
    <col min="16128" max="16128" width="15.5703125" style="3" bestFit="1" customWidth="1"/>
    <col min="16129" max="16131" width="14.85546875" style="3" bestFit="1" customWidth="1"/>
    <col min="16132" max="16132" width="15.28515625" style="3" bestFit="1" customWidth="1"/>
    <col min="16133" max="16133" width="13.85546875" style="3" customWidth="1"/>
    <col min="16134" max="16134" width="14.7109375" style="3" customWidth="1"/>
    <col min="16135" max="16135" width="12.7109375" style="3" customWidth="1"/>
    <col min="16136" max="16136" width="14.28515625" style="3" customWidth="1"/>
    <col min="16137" max="16138" width="12.7109375" style="3" customWidth="1"/>
    <col min="16139" max="16139" width="14.85546875" style="3" customWidth="1"/>
    <col min="16140" max="16140" width="14.85546875" style="3" bestFit="1" customWidth="1"/>
    <col min="16141" max="16141" width="14.5703125" style="3" customWidth="1"/>
    <col min="16142" max="16142" width="12.7109375" style="3" customWidth="1"/>
    <col min="16143" max="16143" width="14.85546875" style="3" customWidth="1"/>
    <col min="16144" max="16164" width="12.7109375" style="3" customWidth="1"/>
    <col min="16165" max="16384" width="9.140625" style="3"/>
  </cols>
  <sheetData>
    <row r="1" spans="1:39" ht="69.75" customHeight="1" x14ac:dyDescent="0.2">
      <c r="B1" s="4"/>
    </row>
    <row r="2" spans="1:39" s="5" customFormat="1" ht="15.75" x14ac:dyDescent="0.25">
      <c r="B2" s="570"/>
      <c r="C2" s="570"/>
      <c r="D2" s="570"/>
      <c r="E2" s="570"/>
      <c r="F2" s="570"/>
      <c r="G2" s="570"/>
      <c r="H2" s="570"/>
      <c r="I2" s="570"/>
      <c r="J2" s="570"/>
      <c r="K2" s="570"/>
      <c r="L2" s="570"/>
      <c r="M2" s="570"/>
      <c r="N2" s="570"/>
      <c r="O2" s="570"/>
      <c r="P2" s="570"/>
      <c r="Q2" s="570"/>
      <c r="R2" s="570"/>
      <c r="S2" s="570"/>
    </row>
    <row r="3" spans="1:39" s="5" customFormat="1" ht="24.75" customHeight="1" x14ac:dyDescent="0.25">
      <c r="B3" s="570" t="s">
        <v>4</v>
      </c>
      <c r="C3" s="570"/>
      <c r="D3" s="570"/>
      <c r="E3" s="570"/>
      <c r="F3" s="570"/>
      <c r="G3" s="570"/>
      <c r="H3" s="570"/>
      <c r="I3" s="570"/>
      <c r="J3" s="570"/>
      <c r="K3" s="570"/>
      <c r="L3" s="570"/>
      <c r="M3" s="570"/>
      <c r="N3" s="570"/>
      <c r="O3" s="570"/>
      <c r="P3" s="570"/>
      <c r="Q3" s="570"/>
      <c r="R3" s="570"/>
      <c r="S3" s="570"/>
    </row>
    <row r="4" spans="1:39" ht="18" customHeight="1" x14ac:dyDescent="0.2">
      <c r="B4" s="4"/>
      <c r="G4" s="673" t="s">
        <v>30</v>
      </c>
      <c r="H4" s="673"/>
      <c r="I4" s="673"/>
      <c r="J4" s="673"/>
      <c r="K4" s="673"/>
      <c r="L4" s="673"/>
    </row>
    <row r="5" spans="1:39" x14ac:dyDescent="0.2">
      <c r="B5" s="4"/>
    </row>
    <row r="6" spans="1:39" x14ac:dyDescent="0.2">
      <c r="B6" s="4"/>
      <c r="C6" s="4"/>
      <c r="D6" s="6"/>
      <c r="E6" s="6"/>
      <c r="F6" s="4"/>
    </row>
    <row r="7" spans="1:39" x14ac:dyDescent="0.2">
      <c r="B7" s="582" t="s">
        <v>64</v>
      </c>
      <c r="C7" s="582"/>
      <c r="D7" s="274">
        <f>I.Pressupostos!G13</f>
        <v>0</v>
      </c>
      <c r="H7" s="17"/>
    </row>
    <row r="8" spans="1:39" ht="15" x14ac:dyDescent="0.2">
      <c r="B8" s="582" t="s">
        <v>65</v>
      </c>
      <c r="C8" s="582"/>
      <c r="D8" s="274">
        <f>I.Pressupostos!G12</f>
        <v>2025</v>
      </c>
      <c r="E8" s="17"/>
      <c r="H8" s="17"/>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39" ht="15" x14ac:dyDescent="0.2">
      <c r="B9" s="17"/>
      <c r="C9" s="17"/>
      <c r="D9" s="17"/>
      <c r="E9" s="17"/>
      <c r="H9" s="17"/>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ht="15" x14ac:dyDescent="0.2">
      <c r="B10" s="642" t="s">
        <v>96</v>
      </c>
      <c r="C10" s="643"/>
      <c r="D10" s="644"/>
      <c r="E10" s="327" t="s">
        <v>97</v>
      </c>
      <c r="F10" s="327" t="s">
        <v>98</v>
      </c>
      <c r="G10" s="327" t="s">
        <v>99</v>
      </c>
      <c r="H10" s="327" t="s">
        <v>100</v>
      </c>
      <c r="I10" s="327" t="s">
        <v>101</v>
      </c>
      <c r="J10" s="327" t="s">
        <v>102</v>
      </c>
      <c r="K10" s="327" t="s">
        <v>103</v>
      </c>
      <c r="L10" s="327" t="s">
        <v>104</v>
      </c>
      <c r="M10" s="327" t="s">
        <v>105</v>
      </c>
      <c r="N10" s="327" t="s">
        <v>106</v>
      </c>
      <c r="O10" s="327" t="s">
        <v>107</v>
      </c>
      <c r="P10" s="327" t="s">
        <v>108</v>
      </c>
      <c r="Q10" s="327" t="s">
        <v>109</v>
      </c>
      <c r="R10" s="327" t="s">
        <v>110</v>
      </c>
      <c r="S10" s="327" t="s">
        <v>111</v>
      </c>
      <c r="T10" s="327" t="s">
        <v>112</v>
      </c>
      <c r="U10" s="327" t="s">
        <v>113</v>
      </c>
      <c r="V10" s="327" t="s">
        <v>114</v>
      </c>
      <c r="W10" s="327" t="s">
        <v>115</v>
      </c>
      <c r="X10" s="327" t="s">
        <v>116</v>
      </c>
      <c r="Y10" s="327" t="s">
        <v>117</v>
      </c>
      <c r="Z10" s="327" t="s">
        <v>118</v>
      </c>
      <c r="AA10" s="327" t="s">
        <v>119</v>
      </c>
      <c r="AB10" s="327" t="s">
        <v>120</v>
      </c>
      <c r="AC10" s="327" t="s">
        <v>121</v>
      </c>
      <c r="AD10" s="327" t="s">
        <v>122</v>
      </c>
      <c r="AE10" s="327" t="s">
        <v>123</v>
      </c>
      <c r="AF10" s="327" t="s">
        <v>124</v>
      </c>
      <c r="AG10" s="327" t="s">
        <v>125</v>
      </c>
      <c r="AH10" s="327" t="s">
        <v>126</v>
      </c>
      <c r="AI10" s="327" t="s">
        <v>127</v>
      </c>
      <c r="AJ10" s="2"/>
      <c r="AK10" s="2"/>
      <c r="AL10" s="2"/>
      <c r="AM10" s="2"/>
    </row>
    <row r="11" spans="1:39" ht="15" x14ac:dyDescent="0.2">
      <c r="B11" s="645"/>
      <c r="C11" s="646"/>
      <c r="D11" s="647"/>
      <c r="E11" s="328">
        <v>-1</v>
      </c>
      <c r="F11" s="328">
        <v>0</v>
      </c>
      <c r="G11" s="328">
        <v>1</v>
      </c>
      <c r="H11" s="328">
        <v>2</v>
      </c>
      <c r="I11" s="328">
        <v>3</v>
      </c>
      <c r="J11" s="328">
        <v>4</v>
      </c>
      <c r="K11" s="328">
        <v>5</v>
      </c>
      <c r="L11" s="328">
        <v>6</v>
      </c>
      <c r="M11" s="328">
        <v>7</v>
      </c>
      <c r="N11" s="328">
        <v>8</v>
      </c>
      <c r="O11" s="328">
        <v>9</v>
      </c>
      <c r="P11" s="328">
        <v>10</v>
      </c>
      <c r="Q11" s="328">
        <v>11</v>
      </c>
      <c r="R11" s="328">
        <v>12</v>
      </c>
      <c r="S11" s="328">
        <v>13</v>
      </c>
      <c r="T11" s="328">
        <v>14</v>
      </c>
      <c r="U11" s="328">
        <v>15</v>
      </c>
      <c r="V11" s="328">
        <v>16</v>
      </c>
      <c r="W11" s="328">
        <v>17</v>
      </c>
      <c r="X11" s="328">
        <v>18</v>
      </c>
      <c r="Y11" s="328">
        <v>19</v>
      </c>
      <c r="Z11" s="328">
        <v>20</v>
      </c>
      <c r="AA11" s="328">
        <v>21</v>
      </c>
      <c r="AB11" s="328">
        <v>22</v>
      </c>
      <c r="AC11" s="328">
        <v>23</v>
      </c>
      <c r="AD11" s="328">
        <v>24</v>
      </c>
      <c r="AE11" s="328">
        <v>25</v>
      </c>
      <c r="AF11" s="328">
        <v>26</v>
      </c>
      <c r="AG11" s="328">
        <v>27</v>
      </c>
      <c r="AH11" s="328">
        <v>28</v>
      </c>
      <c r="AI11" s="328">
        <v>29</v>
      </c>
      <c r="AJ11" s="2"/>
      <c r="AK11" s="2"/>
      <c r="AL11" s="2"/>
      <c r="AM11" s="2"/>
    </row>
    <row r="12" spans="1:39" ht="15" x14ac:dyDescent="0.2">
      <c r="B12" s="17"/>
      <c r="C12" s="17"/>
      <c r="D12" s="17"/>
      <c r="E12" s="17"/>
      <c r="F12" s="320" t="str" cm="1">
        <f t="array" ref="F12">IFERROR(_xlfn.IFS(I.Pressupostos!G14&gt;0,"1"),"")</f>
        <v>1</v>
      </c>
      <c r="G12" s="320">
        <f>F12+1</f>
        <v>2</v>
      </c>
      <c r="H12" s="320">
        <f t="shared" ref="H12:AI12" si="0">G12+1</f>
        <v>3</v>
      </c>
      <c r="I12" s="320">
        <f t="shared" si="0"/>
        <v>4</v>
      </c>
      <c r="J12" s="320">
        <f t="shared" si="0"/>
        <v>5</v>
      </c>
      <c r="K12" s="320">
        <f t="shared" si="0"/>
        <v>6</v>
      </c>
      <c r="L12" s="320">
        <f t="shared" si="0"/>
        <v>7</v>
      </c>
      <c r="M12" s="320">
        <f t="shared" si="0"/>
        <v>8</v>
      </c>
      <c r="N12" s="320">
        <f t="shared" si="0"/>
        <v>9</v>
      </c>
      <c r="O12" s="320">
        <f t="shared" si="0"/>
        <v>10</v>
      </c>
      <c r="P12" s="320">
        <f t="shared" si="0"/>
        <v>11</v>
      </c>
      <c r="Q12" s="320">
        <f t="shared" si="0"/>
        <v>12</v>
      </c>
      <c r="R12" s="320">
        <f t="shared" si="0"/>
        <v>13</v>
      </c>
      <c r="S12" s="320">
        <f t="shared" si="0"/>
        <v>14</v>
      </c>
      <c r="T12" s="320">
        <f t="shared" si="0"/>
        <v>15</v>
      </c>
      <c r="U12" s="320">
        <f t="shared" si="0"/>
        <v>16</v>
      </c>
      <c r="V12" s="320">
        <f t="shared" si="0"/>
        <v>17</v>
      </c>
      <c r="W12" s="320">
        <f t="shared" si="0"/>
        <v>18</v>
      </c>
      <c r="X12" s="320">
        <f t="shared" si="0"/>
        <v>19</v>
      </c>
      <c r="Y12" s="320">
        <f t="shared" si="0"/>
        <v>20</v>
      </c>
      <c r="Z12" s="320">
        <f t="shared" si="0"/>
        <v>21</v>
      </c>
      <c r="AA12" s="320">
        <f t="shared" si="0"/>
        <v>22</v>
      </c>
      <c r="AB12" s="320">
        <f t="shared" si="0"/>
        <v>23</v>
      </c>
      <c r="AC12" s="320">
        <f t="shared" si="0"/>
        <v>24</v>
      </c>
      <c r="AD12" s="320">
        <f t="shared" si="0"/>
        <v>25</v>
      </c>
      <c r="AE12" s="320">
        <f t="shared" si="0"/>
        <v>26</v>
      </c>
      <c r="AF12" s="320">
        <f t="shared" si="0"/>
        <v>27</v>
      </c>
      <c r="AG12" s="320">
        <f t="shared" si="0"/>
        <v>28</v>
      </c>
      <c r="AH12" s="320">
        <f t="shared" si="0"/>
        <v>29</v>
      </c>
      <c r="AI12" s="320">
        <f t="shared" si="0"/>
        <v>30</v>
      </c>
      <c r="AJ12" s="2"/>
      <c r="AK12" s="2"/>
      <c r="AL12" s="2"/>
      <c r="AM12" s="2"/>
    </row>
    <row r="13" spans="1:39" s="2" customFormat="1" ht="15.75" customHeight="1" x14ac:dyDescent="0.25">
      <c r="A13" s="663" t="s">
        <v>220</v>
      </c>
      <c r="B13" s="664"/>
      <c r="C13" s="664"/>
      <c r="D13" s="665"/>
      <c r="E13" s="330"/>
      <c r="F13" s="331" t="str">
        <f>F12</f>
        <v>1</v>
      </c>
      <c r="G13" s="332">
        <f>G12</f>
        <v>2</v>
      </c>
      <c r="H13" s="332">
        <f t="shared" ref="H13:AI13" si="1">H12</f>
        <v>3</v>
      </c>
      <c r="I13" s="332">
        <f t="shared" si="1"/>
        <v>4</v>
      </c>
      <c r="J13" s="332">
        <f t="shared" si="1"/>
        <v>5</v>
      </c>
      <c r="K13" s="332">
        <f t="shared" si="1"/>
        <v>6</v>
      </c>
      <c r="L13" s="332">
        <f t="shared" si="1"/>
        <v>7</v>
      </c>
      <c r="M13" s="332">
        <f t="shared" si="1"/>
        <v>8</v>
      </c>
      <c r="N13" s="332">
        <f t="shared" si="1"/>
        <v>9</v>
      </c>
      <c r="O13" s="332">
        <f t="shared" si="1"/>
        <v>10</v>
      </c>
      <c r="P13" s="332">
        <f t="shared" si="1"/>
        <v>11</v>
      </c>
      <c r="Q13" s="332">
        <f t="shared" si="1"/>
        <v>12</v>
      </c>
      <c r="R13" s="332">
        <f t="shared" si="1"/>
        <v>13</v>
      </c>
      <c r="S13" s="332">
        <f t="shared" si="1"/>
        <v>14</v>
      </c>
      <c r="T13" s="332">
        <f t="shared" si="1"/>
        <v>15</v>
      </c>
      <c r="U13" s="332">
        <f t="shared" si="1"/>
        <v>16</v>
      </c>
      <c r="V13" s="332">
        <f t="shared" si="1"/>
        <v>17</v>
      </c>
      <c r="W13" s="332">
        <f t="shared" si="1"/>
        <v>18</v>
      </c>
      <c r="X13" s="332">
        <f t="shared" si="1"/>
        <v>19</v>
      </c>
      <c r="Y13" s="332">
        <f t="shared" si="1"/>
        <v>20</v>
      </c>
      <c r="Z13" s="332">
        <f t="shared" si="1"/>
        <v>21</v>
      </c>
      <c r="AA13" s="332">
        <f t="shared" si="1"/>
        <v>22</v>
      </c>
      <c r="AB13" s="332">
        <f t="shared" si="1"/>
        <v>23</v>
      </c>
      <c r="AC13" s="332">
        <f t="shared" si="1"/>
        <v>24</v>
      </c>
      <c r="AD13" s="332">
        <f t="shared" si="1"/>
        <v>25</v>
      </c>
      <c r="AE13" s="332">
        <f t="shared" si="1"/>
        <v>26</v>
      </c>
      <c r="AF13" s="332">
        <f t="shared" si="1"/>
        <v>27</v>
      </c>
      <c r="AG13" s="332">
        <f t="shared" si="1"/>
        <v>28</v>
      </c>
      <c r="AH13" s="332">
        <f t="shared" si="1"/>
        <v>29</v>
      </c>
      <c r="AI13" s="332">
        <f t="shared" si="1"/>
        <v>30</v>
      </c>
      <c r="AJ13" s="8"/>
      <c r="AK13" s="8"/>
    </row>
    <row r="14" spans="1:39" s="2" customFormat="1" ht="24" customHeight="1" thickBot="1" x14ac:dyDescent="0.3">
      <c r="A14" s="666"/>
      <c r="B14" s="667"/>
      <c r="C14" s="667"/>
      <c r="D14" s="668"/>
      <c r="F14" s="329" t="s">
        <v>65</v>
      </c>
      <c r="AJ14" s="8"/>
      <c r="AK14" s="8"/>
    </row>
    <row r="15" spans="1:39" s="9" customFormat="1" ht="16.5" customHeight="1" x14ac:dyDescent="0.2">
      <c r="A15" s="586" t="s">
        <v>47</v>
      </c>
      <c r="B15" s="586"/>
      <c r="C15" s="586"/>
      <c r="D15" s="669"/>
      <c r="E15" s="70">
        <f>F15-1</f>
        <v>2024</v>
      </c>
      <c r="F15" s="248">
        <f>I.Pressupostos!G12</f>
        <v>2025</v>
      </c>
      <c r="G15" s="70">
        <f>F15+1</f>
        <v>2026</v>
      </c>
      <c r="H15" s="70">
        <f t="shared" ref="H15:AI15" si="2">G15+1</f>
        <v>2027</v>
      </c>
      <c r="I15" s="70">
        <f t="shared" si="2"/>
        <v>2028</v>
      </c>
      <c r="J15" s="70">
        <f t="shared" si="2"/>
        <v>2029</v>
      </c>
      <c r="K15" s="70">
        <f t="shared" si="2"/>
        <v>2030</v>
      </c>
      <c r="L15" s="70">
        <f t="shared" si="2"/>
        <v>2031</v>
      </c>
      <c r="M15" s="70">
        <f t="shared" si="2"/>
        <v>2032</v>
      </c>
      <c r="N15" s="70">
        <f t="shared" si="2"/>
        <v>2033</v>
      </c>
      <c r="O15" s="70">
        <f t="shared" si="2"/>
        <v>2034</v>
      </c>
      <c r="P15" s="70">
        <f t="shared" si="2"/>
        <v>2035</v>
      </c>
      <c r="Q15" s="70">
        <f t="shared" si="2"/>
        <v>2036</v>
      </c>
      <c r="R15" s="70">
        <f t="shared" si="2"/>
        <v>2037</v>
      </c>
      <c r="S15" s="70">
        <f t="shared" si="2"/>
        <v>2038</v>
      </c>
      <c r="T15" s="70">
        <f t="shared" si="2"/>
        <v>2039</v>
      </c>
      <c r="U15" s="70">
        <f t="shared" si="2"/>
        <v>2040</v>
      </c>
      <c r="V15" s="70">
        <f t="shared" si="2"/>
        <v>2041</v>
      </c>
      <c r="W15" s="70">
        <f t="shared" si="2"/>
        <v>2042</v>
      </c>
      <c r="X15" s="70">
        <f t="shared" si="2"/>
        <v>2043</v>
      </c>
      <c r="Y15" s="70">
        <f t="shared" si="2"/>
        <v>2044</v>
      </c>
      <c r="Z15" s="70">
        <f t="shared" si="2"/>
        <v>2045</v>
      </c>
      <c r="AA15" s="70">
        <f t="shared" si="2"/>
        <v>2046</v>
      </c>
      <c r="AB15" s="70">
        <f t="shared" si="2"/>
        <v>2047</v>
      </c>
      <c r="AC15" s="70">
        <f t="shared" si="2"/>
        <v>2048</v>
      </c>
      <c r="AD15" s="70">
        <f t="shared" si="2"/>
        <v>2049</v>
      </c>
      <c r="AE15" s="70">
        <f t="shared" si="2"/>
        <v>2050</v>
      </c>
      <c r="AF15" s="70">
        <f t="shared" si="2"/>
        <v>2051</v>
      </c>
      <c r="AG15" s="70">
        <f t="shared" si="2"/>
        <v>2052</v>
      </c>
      <c r="AH15" s="70">
        <f t="shared" si="2"/>
        <v>2053</v>
      </c>
      <c r="AI15" s="70">
        <f t="shared" si="2"/>
        <v>2054</v>
      </c>
    </row>
    <row r="16" spans="1:39" s="5" customFormat="1" ht="16.5" thickBot="1" x14ac:dyDescent="0.3">
      <c r="B16" s="570"/>
      <c r="C16" s="570"/>
      <c r="D16" s="570"/>
      <c r="E16" s="570"/>
      <c r="F16" s="570"/>
      <c r="G16" s="570"/>
      <c r="H16" s="570"/>
      <c r="I16" s="570"/>
      <c r="J16" s="570"/>
      <c r="K16" s="570"/>
      <c r="L16" s="570"/>
      <c r="M16" s="570"/>
      <c r="N16" s="570"/>
      <c r="O16" s="570"/>
      <c r="P16" s="570"/>
      <c r="Q16" s="570"/>
      <c r="R16" s="570"/>
      <c r="S16" s="570"/>
    </row>
    <row r="17" spans="2:36" ht="21.95" customHeight="1" x14ac:dyDescent="0.2">
      <c r="B17" s="683" t="s">
        <v>32</v>
      </c>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83" t="s">
        <v>38</v>
      </c>
    </row>
    <row r="18" spans="2:36" ht="21.95" customHeight="1" x14ac:dyDescent="0.2">
      <c r="B18" s="670" t="s">
        <v>79</v>
      </c>
      <c r="C18" s="671"/>
      <c r="D18" s="672"/>
      <c r="E18" s="84">
        <f>'I.2 Ficha Receitas'!E67</f>
        <v>0</v>
      </c>
      <c r="F18" s="84">
        <f>'I.2 Ficha Receitas'!F67</f>
        <v>0</v>
      </c>
      <c r="G18" s="84">
        <f>'I.2 Ficha Receitas'!G67</f>
        <v>0</v>
      </c>
      <c r="H18" s="84">
        <f>'I.2 Ficha Receitas'!H67</f>
        <v>0</v>
      </c>
      <c r="I18" s="84">
        <f>'I.2 Ficha Receitas'!I67</f>
        <v>0</v>
      </c>
      <c r="J18" s="84">
        <f>'I.2 Ficha Receitas'!J67</f>
        <v>0</v>
      </c>
      <c r="K18" s="84">
        <f>'I.2 Ficha Receitas'!K67</f>
        <v>0</v>
      </c>
      <c r="L18" s="84">
        <f>'I.2 Ficha Receitas'!L67</f>
        <v>0</v>
      </c>
      <c r="M18" s="84">
        <f>'I.2 Ficha Receitas'!M67</f>
        <v>0</v>
      </c>
      <c r="N18" s="84">
        <f>'I.2 Ficha Receitas'!N67</f>
        <v>0</v>
      </c>
      <c r="O18" s="84">
        <f>'I.2 Ficha Receitas'!O67</f>
        <v>0</v>
      </c>
      <c r="P18" s="84">
        <f>'I.2 Ficha Receitas'!P67</f>
        <v>0</v>
      </c>
      <c r="Q18" s="84">
        <f>'I.2 Ficha Receitas'!Q67</f>
        <v>0</v>
      </c>
      <c r="R18" s="84">
        <f>'I.2 Ficha Receitas'!R67</f>
        <v>0</v>
      </c>
      <c r="S18" s="84">
        <f>'I.2 Ficha Receitas'!S67</f>
        <v>0</v>
      </c>
      <c r="T18" s="84">
        <f>'I.2 Ficha Receitas'!T67</f>
        <v>0</v>
      </c>
      <c r="U18" s="84">
        <f>'I.2 Ficha Receitas'!U67</f>
        <v>0</v>
      </c>
      <c r="V18" s="84">
        <f>'I.2 Ficha Receitas'!V67</f>
        <v>0</v>
      </c>
      <c r="W18" s="84">
        <f>'I.2 Ficha Receitas'!W67</f>
        <v>0</v>
      </c>
      <c r="X18" s="84">
        <f>'I.2 Ficha Receitas'!X67</f>
        <v>0</v>
      </c>
      <c r="Y18" s="84">
        <f>'I.2 Ficha Receitas'!Y67</f>
        <v>0</v>
      </c>
      <c r="Z18" s="84">
        <f>'I.2 Ficha Receitas'!Z67</f>
        <v>0</v>
      </c>
      <c r="AA18" s="84">
        <f>'I.2 Ficha Receitas'!AA67</f>
        <v>0</v>
      </c>
      <c r="AB18" s="84">
        <f>'I.2 Ficha Receitas'!AB67</f>
        <v>0</v>
      </c>
      <c r="AC18" s="84">
        <f>'I.2 Ficha Receitas'!AC67</f>
        <v>0</v>
      </c>
      <c r="AD18" s="84">
        <f>'I.2 Ficha Receitas'!AD67</f>
        <v>0</v>
      </c>
      <c r="AE18" s="84">
        <f>'I.2 Ficha Receitas'!AE67</f>
        <v>0</v>
      </c>
      <c r="AF18" s="84">
        <f>'I.2 Ficha Receitas'!AF67</f>
        <v>0</v>
      </c>
      <c r="AG18" s="84">
        <f>'I.2 Ficha Receitas'!AG67</f>
        <v>0</v>
      </c>
      <c r="AH18" s="84">
        <f>'I.2 Ficha Receitas'!AH67</f>
        <v>0</v>
      </c>
      <c r="AI18" s="84">
        <f>'I.2 Ficha Receitas'!AI67</f>
        <v>0</v>
      </c>
      <c r="AJ18" s="31">
        <f>SUM(E18:AI18)</f>
        <v>0</v>
      </c>
    </row>
    <row r="19" spans="2:36" ht="21.95" customHeight="1" thickBot="1" x14ac:dyDescent="0.25">
      <c r="B19" s="654" t="s">
        <v>33</v>
      </c>
      <c r="C19" s="655"/>
      <c r="D19" s="656"/>
      <c r="E19" s="82">
        <f t="shared" ref="E19" si="3">E18</f>
        <v>0</v>
      </c>
      <c r="F19" s="82">
        <f t="shared" ref="F19:AI19" si="4">F18</f>
        <v>0</v>
      </c>
      <c r="G19" s="82">
        <f t="shared" si="4"/>
        <v>0</v>
      </c>
      <c r="H19" s="82">
        <f t="shared" si="4"/>
        <v>0</v>
      </c>
      <c r="I19" s="82">
        <f t="shared" si="4"/>
        <v>0</v>
      </c>
      <c r="J19" s="82">
        <f t="shared" si="4"/>
        <v>0</v>
      </c>
      <c r="K19" s="82">
        <f t="shared" si="4"/>
        <v>0</v>
      </c>
      <c r="L19" s="82">
        <f t="shared" si="4"/>
        <v>0</v>
      </c>
      <c r="M19" s="82">
        <f t="shared" si="4"/>
        <v>0</v>
      </c>
      <c r="N19" s="82">
        <f t="shared" si="4"/>
        <v>0</v>
      </c>
      <c r="O19" s="82">
        <f t="shared" si="4"/>
        <v>0</v>
      </c>
      <c r="P19" s="82">
        <f t="shared" si="4"/>
        <v>0</v>
      </c>
      <c r="Q19" s="82">
        <f t="shared" si="4"/>
        <v>0</v>
      </c>
      <c r="R19" s="82">
        <f t="shared" si="4"/>
        <v>0</v>
      </c>
      <c r="S19" s="82">
        <f t="shared" si="4"/>
        <v>0</v>
      </c>
      <c r="T19" s="82">
        <f t="shared" si="4"/>
        <v>0</v>
      </c>
      <c r="U19" s="82">
        <f t="shared" si="4"/>
        <v>0</v>
      </c>
      <c r="V19" s="82">
        <f t="shared" si="4"/>
        <v>0</v>
      </c>
      <c r="W19" s="82">
        <f t="shared" si="4"/>
        <v>0</v>
      </c>
      <c r="X19" s="82">
        <f t="shared" si="4"/>
        <v>0</v>
      </c>
      <c r="Y19" s="82">
        <f t="shared" si="4"/>
        <v>0</v>
      </c>
      <c r="Z19" s="82">
        <f t="shared" si="4"/>
        <v>0</v>
      </c>
      <c r="AA19" s="82">
        <f t="shared" si="4"/>
        <v>0</v>
      </c>
      <c r="AB19" s="82">
        <f t="shared" si="4"/>
        <v>0</v>
      </c>
      <c r="AC19" s="82">
        <f t="shared" si="4"/>
        <v>0</v>
      </c>
      <c r="AD19" s="82">
        <f t="shared" si="4"/>
        <v>0</v>
      </c>
      <c r="AE19" s="82">
        <f t="shared" si="4"/>
        <v>0</v>
      </c>
      <c r="AF19" s="82">
        <f t="shared" si="4"/>
        <v>0</v>
      </c>
      <c r="AG19" s="82">
        <f t="shared" si="4"/>
        <v>0</v>
      </c>
      <c r="AH19" s="82">
        <f t="shared" si="4"/>
        <v>0</v>
      </c>
      <c r="AI19" s="82">
        <f t="shared" si="4"/>
        <v>0</v>
      </c>
      <c r="AJ19" s="27">
        <f>SUM(AJ18:AJ18)</f>
        <v>0</v>
      </c>
    </row>
    <row r="20" spans="2:36" ht="21.95" customHeight="1" thickBot="1" x14ac:dyDescent="0.25"/>
    <row r="21" spans="2:36" ht="21.95" customHeight="1" x14ac:dyDescent="0.2">
      <c r="B21" s="683" t="s">
        <v>34</v>
      </c>
      <c r="C21" s="684"/>
      <c r="D21" s="684"/>
      <c r="E21" s="684"/>
      <c r="F21" s="684"/>
      <c r="G21" s="684"/>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83" t="s">
        <v>38</v>
      </c>
    </row>
    <row r="22" spans="2:36" ht="21.95" customHeight="1" x14ac:dyDescent="0.2">
      <c r="B22" s="670" t="s">
        <v>81</v>
      </c>
      <c r="C22" s="671"/>
      <c r="D22" s="672"/>
      <c r="E22" s="84">
        <f>'I.3 Ficha Custos'!E67</f>
        <v>0</v>
      </c>
      <c r="F22" s="84">
        <f>'I.3 Ficha Custos'!F67</f>
        <v>0</v>
      </c>
      <c r="G22" s="84">
        <f>'I.3 Ficha Custos'!G67</f>
        <v>0</v>
      </c>
      <c r="H22" s="84">
        <f>'I.3 Ficha Custos'!H67</f>
        <v>0</v>
      </c>
      <c r="I22" s="84">
        <f>'I.3 Ficha Custos'!I67</f>
        <v>0</v>
      </c>
      <c r="J22" s="84">
        <f>'I.3 Ficha Custos'!J67</f>
        <v>0</v>
      </c>
      <c r="K22" s="84">
        <f>'I.3 Ficha Custos'!K67</f>
        <v>0</v>
      </c>
      <c r="L22" s="84">
        <f>'I.3 Ficha Custos'!L67</f>
        <v>0</v>
      </c>
      <c r="M22" s="84">
        <f>'I.3 Ficha Custos'!M67</f>
        <v>0</v>
      </c>
      <c r="N22" s="84">
        <f>'I.3 Ficha Custos'!N67</f>
        <v>0</v>
      </c>
      <c r="O22" s="84">
        <f>'I.3 Ficha Custos'!O67</f>
        <v>0</v>
      </c>
      <c r="P22" s="84">
        <f>'I.3 Ficha Custos'!P67</f>
        <v>0</v>
      </c>
      <c r="Q22" s="84">
        <f>'I.3 Ficha Custos'!Q67</f>
        <v>0</v>
      </c>
      <c r="R22" s="84">
        <f>'I.3 Ficha Custos'!R67</f>
        <v>0</v>
      </c>
      <c r="S22" s="84">
        <f>'I.3 Ficha Custos'!S67</f>
        <v>0</v>
      </c>
      <c r="T22" s="84">
        <f>'I.3 Ficha Custos'!T67</f>
        <v>0</v>
      </c>
      <c r="U22" s="84">
        <f>'I.3 Ficha Custos'!U67</f>
        <v>0</v>
      </c>
      <c r="V22" s="84">
        <f>'I.3 Ficha Custos'!V67</f>
        <v>0</v>
      </c>
      <c r="W22" s="84">
        <f>'I.3 Ficha Custos'!W67</f>
        <v>0</v>
      </c>
      <c r="X22" s="84">
        <f>'I.3 Ficha Custos'!X67</f>
        <v>0</v>
      </c>
      <c r="Y22" s="84">
        <f>'I.3 Ficha Custos'!Y67</f>
        <v>0</v>
      </c>
      <c r="Z22" s="84">
        <f>'I.3 Ficha Custos'!Z67</f>
        <v>0</v>
      </c>
      <c r="AA22" s="84">
        <f>'I.3 Ficha Custos'!AA67</f>
        <v>0</v>
      </c>
      <c r="AB22" s="84">
        <f>'I.3 Ficha Custos'!AB67</f>
        <v>0</v>
      </c>
      <c r="AC22" s="84">
        <f>'I.3 Ficha Custos'!AC67</f>
        <v>0</v>
      </c>
      <c r="AD22" s="84">
        <f>'I.3 Ficha Custos'!AD67</f>
        <v>0</v>
      </c>
      <c r="AE22" s="84">
        <f>'I.3 Ficha Custos'!AE67</f>
        <v>0</v>
      </c>
      <c r="AF22" s="84">
        <f>'I.3 Ficha Custos'!AF67</f>
        <v>0</v>
      </c>
      <c r="AG22" s="84">
        <f>'I.3 Ficha Custos'!AG67</f>
        <v>0</v>
      </c>
      <c r="AH22" s="84">
        <f>'I.3 Ficha Custos'!AH67</f>
        <v>0</v>
      </c>
      <c r="AI22" s="84">
        <f>'I.3 Ficha Custos'!AI67</f>
        <v>0</v>
      </c>
      <c r="AJ22" s="31">
        <f>SUM(E22:AI22)</f>
        <v>0</v>
      </c>
    </row>
    <row r="23" spans="2:36" ht="21.95" customHeight="1" thickBot="1" x14ac:dyDescent="0.25">
      <c r="B23" s="654" t="s">
        <v>35</v>
      </c>
      <c r="C23" s="655"/>
      <c r="D23" s="656"/>
      <c r="E23" s="85">
        <f t="shared" ref="E23" si="5">E22</f>
        <v>0</v>
      </c>
      <c r="F23" s="85">
        <f t="shared" ref="F23:AI23" si="6">F22</f>
        <v>0</v>
      </c>
      <c r="G23" s="85">
        <f t="shared" si="6"/>
        <v>0</v>
      </c>
      <c r="H23" s="85">
        <f t="shared" si="6"/>
        <v>0</v>
      </c>
      <c r="I23" s="85">
        <f t="shared" si="6"/>
        <v>0</v>
      </c>
      <c r="J23" s="85">
        <f t="shared" si="6"/>
        <v>0</v>
      </c>
      <c r="K23" s="85">
        <f t="shared" si="6"/>
        <v>0</v>
      </c>
      <c r="L23" s="85">
        <f t="shared" si="6"/>
        <v>0</v>
      </c>
      <c r="M23" s="85">
        <f t="shared" si="6"/>
        <v>0</v>
      </c>
      <c r="N23" s="85">
        <f t="shared" si="6"/>
        <v>0</v>
      </c>
      <c r="O23" s="85">
        <f t="shared" si="6"/>
        <v>0</v>
      </c>
      <c r="P23" s="85">
        <f t="shared" si="6"/>
        <v>0</v>
      </c>
      <c r="Q23" s="85">
        <f t="shared" si="6"/>
        <v>0</v>
      </c>
      <c r="R23" s="85">
        <f t="shared" si="6"/>
        <v>0</v>
      </c>
      <c r="S23" s="85">
        <f t="shared" si="6"/>
        <v>0</v>
      </c>
      <c r="T23" s="85">
        <f t="shared" si="6"/>
        <v>0</v>
      </c>
      <c r="U23" s="85">
        <f t="shared" si="6"/>
        <v>0</v>
      </c>
      <c r="V23" s="85">
        <f t="shared" si="6"/>
        <v>0</v>
      </c>
      <c r="W23" s="85">
        <f t="shared" si="6"/>
        <v>0</v>
      </c>
      <c r="X23" s="85">
        <f t="shared" si="6"/>
        <v>0</v>
      </c>
      <c r="Y23" s="85">
        <f t="shared" si="6"/>
        <v>0</v>
      </c>
      <c r="Z23" s="85">
        <f t="shared" si="6"/>
        <v>0</v>
      </c>
      <c r="AA23" s="85">
        <f t="shared" si="6"/>
        <v>0</v>
      </c>
      <c r="AB23" s="85">
        <f t="shared" si="6"/>
        <v>0</v>
      </c>
      <c r="AC23" s="85">
        <f t="shared" si="6"/>
        <v>0</v>
      </c>
      <c r="AD23" s="85">
        <f t="shared" si="6"/>
        <v>0</v>
      </c>
      <c r="AE23" s="85">
        <f t="shared" si="6"/>
        <v>0</v>
      </c>
      <c r="AF23" s="85">
        <f t="shared" si="6"/>
        <v>0</v>
      </c>
      <c r="AG23" s="85">
        <f t="shared" si="6"/>
        <v>0</v>
      </c>
      <c r="AH23" s="85">
        <f t="shared" si="6"/>
        <v>0</v>
      </c>
      <c r="AI23" s="85">
        <f t="shared" si="6"/>
        <v>0</v>
      </c>
      <c r="AJ23" s="27">
        <f>AJ22</f>
        <v>0</v>
      </c>
    </row>
    <row r="24" spans="2:36" ht="21.95" customHeight="1" thickBot="1" x14ac:dyDescent="0.25"/>
    <row r="25" spans="2:36" ht="21.95" customHeight="1" thickBot="1" x14ac:dyDescent="0.25">
      <c r="B25" s="685" t="s">
        <v>78</v>
      </c>
      <c r="C25" s="686"/>
      <c r="D25" s="686"/>
      <c r="E25" s="686"/>
      <c r="F25" s="686"/>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686"/>
      <c r="AE25" s="686"/>
      <c r="AF25" s="686"/>
      <c r="AG25" s="686"/>
      <c r="AH25" s="686"/>
      <c r="AI25" s="686"/>
      <c r="AJ25" s="32"/>
    </row>
    <row r="26" spans="2:36" ht="21.95" customHeight="1" x14ac:dyDescent="0.2">
      <c r="B26" s="648" t="s">
        <v>36</v>
      </c>
      <c r="C26" s="649"/>
      <c r="D26" s="650"/>
      <c r="E26" s="26">
        <f>E19</f>
        <v>0</v>
      </c>
      <c r="F26" s="26">
        <f t="shared" ref="F26:AI26" si="7">F19</f>
        <v>0</v>
      </c>
      <c r="G26" s="26">
        <f t="shared" si="7"/>
        <v>0</v>
      </c>
      <c r="H26" s="26">
        <f t="shared" si="7"/>
        <v>0</v>
      </c>
      <c r="I26" s="26">
        <f t="shared" si="7"/>
        <v>0</v>
      </c>
      <c r="J26" s="26">
        <f t="shared" si="7"/>
        <v>0</v>
      </c>
      <c r="K26" s="26">
        <f t="shared" si="7"/>
        <v>0</v>
      </c>
      <c r="L26" s="26">
        <f t="shared" si="7"/>
        <v>0</v>
      </c>
      <c r="M26" s="26">
        <f t="shared" si="7"/>
        <v>0</v>
      </c>
      <c r="N26" s="26">
        <f t="shared" si="7"/>
        <v>0</v>
      </c>
      <c r="O26" s="26">
        <f t="shared" si="7"/>
        <v>0</v>
      </c>
      <c r="P26" s="26">
        <f t="shared" si="7"/>
        <v>0</v>
      </c>
      <c r="Q26" s="26">
        <f t="shared" si="7"/>
        <v>0</v>
      </c>
      <c r="R26" s="26">
        <f t="shared" si="7"/>
        <v>0</v>
      </c>
      <c r="S26" s="26">
        <f t="shared" si="7"/>
        <v>0</v>
      </c>
      <c r="T26" s="26">
        <f t="shared" si="7"/>
        <v>0</v>
      </c>
      <c r="U26" s="26">
        <f t="shared" si="7"/>
        <v>0</v>
      </c>
      <c r="V26" s="26">
        <f t="shared" si="7"/>
        <v>0</v>
      </c>
      <c r="W26" s="26">
        <f t="shared" si="7"/>
        <v>0</v>
      </c>
      <c r="X26" s="26">
        <f t="shared" si="7"/>
        <v>0</v>
      </c>
      <c r="Y26" s="26">
        <f t="shared" si="7"/>
        <v>0</v>
      </c>
      <c r="Z26" s="26">
        <f t="shared" si="7"/>
        <v>0</v>
      </c>
      <c r="AA26" s="26">
        <f t="shared" si="7"/>
        <v>0</v>
      </c>
      <c r="AB26" s="26">
        <f t="shared" si="7"/>
        <v>0</v>
      </c>
      <c r="AC26" s="26">
        <f t="shared" si="7"/>
        <v>0</v>
      </c>
      <c r="AD26" s="26">
        <f t="shared" si="7"/>
        <v>0</v>
      </c>
      <c r="AE26" s="26">
        <f t="shared" si="7"/>
        <v>0</v>
      </c>
      <c r="AF26" s="26">
        <f t="shared" si="7"/>
        <v>0</v>
      </c>
      <c r="AG26" s="26">
        <f t="shared" si="7"/>
        <v>0</v>
      </c>
      <c r="AH26" s="26">
        <f t="shared" si="7"/>
        <v>0</v>
      </c>
      <c r="AI26" s="26">
        <f t="shared" si="7"/>
        <v>0</v>
      </c>
      <c r="AJ26" s="30">
        <f>SUM(E26:AI26)</f>
        <v>0</v>
      </c>
    </row>
    <row r="27" spans="2:36" ht="21.95" customHeight="1" x14ac:dyDescent="0.2">
      <c r="B27" s="651" t="s">
        <v>37</v>
      </c>
      <c r="C27" s="652"/>
      <c r="D27" s="653"/>
      <c r="E27" s="26">
        <f>E23</f>
        <v>0</v>
      </c>
      <c r="F27" s="26">
        <f t="shared" ref="F27:AI27" si="8">F23</f>
        <v>0</v>
      </c>
      <c r="G27" s="26">
        <f t="shared" si="8"/>
        <v>0</v>
      </c>
      <c r="H27" s="26">
        <f t="shared" si="8"/>
        <v>0</v>
      </c>
      <c r="I27" s="26">
        <f t="shared" si="8"/>
        <v>0</v>
      </c>
      <c r="J27" s="26">
        <f t="shared" si="8"/>
        <v>0</v>
      </c>
      <c r="K27" s="26">
        <f t="shared" si="8"/>
        <v>0</v>
      </c>
      <c r="L27" s="26">
        <f t="shared" si="8"/>
        <v>0</v>
      </c>
      <c r="M27" s="26">
        <f t="shared" si="8"/>
        <v>0</v>
      </c>
      <c r="N27" s="26">
        <f t="shared" si="8"/>
        <v>0</v>
      </c>
      <c r="O27" s="26">
        <f t="shared" si="8"/>
        <v>0</v>
      </c>
      <c r="P27" s="26">
        <f t="shared" si="8"/>
        <v>0</v>
      </c>
      <c r="Q27" s="26">
        <f t="shared" si="8"/>
        <v>0</v>
      </c>
      <c r="R27" s="26">
        <f t="shared" si="8"/>
        <v>0</v>
      </c>
      <c r="S27" s="26">
        <f t="shared" si="8"/>
        <v>0</v>
      </c>
      <c r="T27" s="26">
        <f t="shared" si="8"/>
        <v>0</v>
      </c>
      <c r="U27" s="26">
        <f t="shared" si="8"/>
        <v>0</v>
      </c>
      <c r="V27" s="26">
        <f t="shared" si="8"/>
        <v>0</v>
      </c>
      <c r="W27" s="26">
        <f t="shared" si="8"/>
        <v>0</v>
      </c>
      <c r="X27" s="26">
        <f t="shared" si="8"/>
        <v>0</v>
      </c>
      <c r="Y27" s="26">
        <f t="shared" si="8"/>
        <v>0</v>
      </c>
      <c r="Z27" s="26">
        <f t="shared" si="8"/>
        <v>0</v>
      </c>
      <c r="AA27" s="26">
        <f t="shared" si="8"/>
        <v>0</v>
      </c>
      <c r="AB27" s="26">
        <f t="shared" si="8"/>
        <v>0</v>
      </c>
      <c r="AC27" s="26">
        <f t="shared" si="8"/>
        <v>0</v>
      </c>
      <c r="AD27" s="26">
        <f t="shared" si="8"/>
        <v>0</v>
      </c>
      <c r="AE27" s="26">
        <f t="shared" si="8"/>
        <v>0</v>
      </c>
      <c r="AF27" s="26">
        <f t="shared" si="8"/>
        <v>0</v>
      </c>
      <c r="AG27" s="26">
        <f t="shared" si="8"/>
        <v>0</v>
      </c>
      <c r="AH27" s="26">
        <f t="shared" si="8"/>
        <v>0</v>
      </c>
      <c r="AI27" s="26">
        <f t="shared" si="8"/>
        <v>0</v>
      </c>
      <c r="AJ27" s="30">
        <f>SUM(D27:AI27)</f>
        <v>0</v>
      </c>
    </row>
    <row r="28" spans="2:36" ht="21.95" customHeight="1" thickBot="1" x14ac:dyDescent="0.25">
      <c r="B28" s="654" t="s">
        <v>82</v>
      </c>
      <c r="C28" s="655"/>
      <c r="D28" s="656"/>
      <c r="E28" s="28">
        <f>E26-E27</f>
        <v>0</v>
      </c>
      <c r="F28" s="28">
        <f t="shared" ref="F28:AI28" si="9">F26-F27</f>
        <v>0</v>
      </c>
      <c r="G28" s="28">
        <f t="shared" si="9"/>
        <v>0</v>
      </c>
      <c r="H28" s="28">
        <f t="shared" si="9"/>
        <v>0</v>
      </c>
      <c r="I28" s="28">
        <f t="shared" si="9"/>
        <v>0</v>
      </c>
      <c r="J28" s="28">
        <f t="shared" si="9"/>
        <v>0</v>
      </c>
      <c r="K28" s="28">
        <f t="shared" si="9"/>
        <v>0</v>
      </c>
      <c r="L28" s="28">
        <f t="shared" si="9"/>
        <v>0</v>
      </c>
      <c r="M28" s="28">
        <f t="shared" si="9"/>
        <v>0</v>
      </c>
      <c r="N28" s="28">
        <f t="shared" si="9"/>
        <v>0</v>
      </c>
      <c r="O28" s="28">
        <f t="shared" si="9"/>
        <v>0</v>
      </c>
      <c r="P28" s="28">
        <f t="shared" si="9"/>
        <v>0</v>
      </c>
      <c r="Q28" s="28">
        <f t="shared" si="9"/>
        <v>0</v>
      </c>
      <c r="R28" s="28">
        <f t="shared" si="9"/>
        <v>0</v>
      </c>
      <c r="S28" s="28">
        <f t="shared" si="9"/>
        <v>0</v>
      </c>
      <c r="T28" s="28">
        <f t="shared" si="9"/>
        <v>0</v>
      </c>
      <c r="U28" s="28">
        <f t="shared" si="9"/>
        <v>0</v>
      </c>
      <c r="V28" s="28">
        <f t="shared" si="9"/>
        <v>0</v>
      </c>
      <c r="W28" s="28">
        <f t="shared" si="9"/>
        <v>0</v>
      </c>
      <c r="X28" s="28">
        <f t="shared" si="9"/>
        <v>0</v>
      </c>
      <c r="Y28" s="28">
        <f t="shared" si="9"/>
        <v>0</v>
      </c>
      <c r="Z28" s="28">
        <f t="shared" si="9"/>
        <v>0</v>
      </c>
      <c r="AA28" s="28">
        <f t="shared" si="9"/>
        <v>0</v>
      </c>
      <c r="AB28" s="28">
        <f t="shared" si="9"/>
        <v>0</v>
      </c>
      <c r="AC28" s="28">
        <f t="shared" si="9"/>
        <v>0</v>
      </c>
      <c r="AD28" s="28">
        <f t="shared" si="9"/>
        <v>0</v>
      </c>
      <c r="AE28" s="28">
        <f t="shared" si="9"/>
        <v>0</v>
      </c>
      <c r="AF28" s="28">
        <f t="shared" si="9"/>
        <v>0</v>
      </c>
      <c r="AG28" s="28">
        <f t="shared" si="9"/>
        <v>0</v>
      </c>
      <c r="AH28" s="28">
        <f t="shared" si="9"/>
        <v>0</v>
      </c>
      <c r="AI28" s="28">
        <f t="shared" si="9"/>
        <v>0</v>
      </c>
      <c r="AJ28" s="47">
        <f>AJ26-AJ27</f>
        <v>0</v>
      </c>
    </row>
    <row r="29" spans="2:36" ht="21.95" customHeight="1" thickBot="1" x14ac:dyDescent="0.25">
      <c r="B29" s="324"/>
      <c r="C29" s="324"/>
      <c r="D29" s="324"/>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3"/>
    </row>
    <row r="30" spans="2:36" ht="21.95" customHeight="1" thickBot="1" x14ac:dyDescent="0.35">
      <c r="B30" s="660" t="s">
        <v>221</v>
      </c>
      <c r="C30" s="661"/>
      <c r="D30" s="662"/>
      <c r="E30" s="325">
        <f>IFERROR(E28/(1+I.Pressupostos!$E$18)^'II. CF Exploração'!E11,"")</f>
        <v>0</v>
      </c>
      <c r="F30" s="325">
        <f>IFERROR(F28/(1+I.Pressupostos!$E$18)^'II. CF Exploração'!F11,"")</f>
        <v>0</v>
      </c>
      <c r="G30" s="325">
        <f>IFERROR(G28/(1+I.Pressupostos!$E$18)^'II. CF Exploração'!G11,"")</f>
        <v>0</v>
      </c>
      <c r="H30" s="325">
        <f>IFERROR(H28/(1+I.Pressupostos!$E$18)^'II. CF Exploração'!H11,"")</f>
        <v>0</v>
      </c>
      <c r="I30" s="325">
        <f>IFERROR(I28/(1+I.Pressupostos!$E$18)^'II. CF Exploração'!I11,"")</f>
        <v>0</v>
      </c>
      <c r="J30" s="325">
        <f>IFERROR(J28/(1+I.Pressupostos!$E$18)^'II. CF Exploração'!J11,"")</f>
        <v>0</v>
      </c>
      <c r="K30" s="325">
        <f>IFERROR(K28/(1+I.Pressupostos!$E$18)^'II. CF Exploração'!K11,"")</f>
        <v>0</v>
      </c>
      <c r="L30" s="325">
        <f>IFERROR(L28/(1+I.Pressupostos!$E$18)^'II. CF Exploração'!L11,"")</f>
        <v>0</v>
      </c>
      <c r="M30" s="325">
        <f>IFERROR(M28/(1+I.Pressupostos!$E$18)^'II. CF Exploração'!M11,"")</f>
        <v>0</v>
      </c>
      <c r="N30" s="325">
        <f>IFERROR(N28/(1+I.Pressupostos!$E$18)^'II. CF Exploração'!N11,"")</f>
        <v>0</v>
      </c>
      <c r="O30" s="325">
        <f>IFERROR(O28/(1+I.Pressupostos!$E$18)^'II. CF Exploração'!O11,"")</f>
        <v>0</v>
      </c>
      <c r="P30" s="325">
        <f>IFERROR(P28/(1+I.Pressupostos!$E$18)^'II. CF Exploração'!P11,"")</f>
        <v>0</v>
      </c>
      <c r="Q30" s="325">
        <f>IFERROR(Q28/(1+I.Pressupostos!$E$18)^'II. CF Exploração'!Q11,"")</f>
        <v>0</v>
      </c>
      <c r="R30" s="325">
        <f>IFERROR(R28/(1+I.Pressupostos!$E$18)^'II. CF Exploração'!R11,"")</f>
        <v>0</v>
      </c>
      <c r="S30" s="325">
        <f>IFERROR(S28/(1+I.Pressupostos!$E$18)^'II. CF Exploração'!S11,"")</f>
        <v>0</v>
      </c>
      <c r="T30" s="325">
        <f>IFERROR(T28/(1+I.Pressupostos!$E$18)^'II. CF Exploração'!T11,"")</f>
        <v>0</v>
      </c>
      <c r="U30" s="325">
        <f>IFERROR(U28/(1+I.Pressupostos!$E$18)^'II. CF Exploração'!U11,"")</f>
        <v>0</v>
      </c>
      <c r="V30" s="325">
        <f>IFERROR(V28/(1+I.Pressupostos!$E$18)^'II. CF Exploração'!V11,"")</f>
        <v>0</v>
      </c>
      <c r="W30" s="325">
        <f>IFERROR(W28/(1+I.Pressupostos!$E$18)^'II. CF Exploração'!W11,"")</f>
        <v>0</v>
      </c>
      <c r="X30" s="325">
        <f>IFERROR(X28/(1+I.Pressupostos!$E$18)^'II. CF Exploração'!X11,"")</f>
        <v>0</v>
      </c>
      <c r="Y30" s="325">
        <f>IFERROR(Y28/(1+I.Pressupostos!$E$18)^'II. CF Exploração'!Y11,"")</f>
        <v>0</v>
      </c>
      <c r="Z30" s="325">
        <f>IFERROR(Z28/(1+I.Pressupostos!$E$18)^'II. CF Exploração'!Z11,"")</f>
        <v>0</v>
      </c>
      <c r="AA30" s="325">
        <f>IFERROR(AA28/(1+I.Pressupostos!$E$18)^'II. CF Exploração'!AA11,"")</f>
        <v>0</v>
      </c>
      <c r="AB30" s="325">
        <f>IFERROR(AB28/(1+I.Pressupostos!$E$18)^'II. CF Exploração'!AB11,"")</f>
        <v>0</v>
      </c>
      <c r="AC30" s="325">
        <f>IFERROR(AC28/(1+I.Pressupostos!$E$18)^'II. CF Exploração'!AC11,"")</f>
        <v>0</v>
      </c>
      <c r="AD30" s="325">
        <f>IFERROR(AD28/(1+I.Pressupostos!$E$18)^'II. CF Exploração'!AD11,"")</f>
        <v>0</v>
      </c>
      <c r="AE30" s="325">
        <f>IFERROR(AE28/(1+I.Pressupostos!$E$18)^'II. CF Exploração'!AE11,"")</f>
        <v>0</v>
      </c>
      <c r="AF30" s="325">
        <f>IFERROR(AF28/(1+I.Pressupostos!$E$18)^'II. CF Exploração'!AF11,"")</f>
        <v>0</v>
      </c>
      <c r="AG30" s="325">
        <f>IFERROR(AG28/(1+I.Pressupostos!$E$18)^'II. CF Exploração'!AG11,"")</f>
        <v>0</v>
      </c>
      <c r="AH30" s="325">
        <f>IFERROR(AH28/(1+I.Pressupostos!$E$18)^'II. CF Exploração'!AH11,"")</f>
        <v>0</v>
      </c>
      <c r="AI30" s="325">
        <f>IFERROR(AI28/(1+I.Pressupostos!$E$18)^'II. CF Exploração'!AI11,"")</f>
        <v>0</v>
      </c>
      <c r="AJ30" s="326">
        <f>SUM(E30:AI30)</f>
        <v>0</v>
      </c>
    </row>
    <row r="31" spans="2:36" ht="21.95" customHeight="1" thickBot="1" x14ac:dyDescent="0.25"/>
    <row r="32" spans="2:36" ht="21.95" customHeight="1" thickBot="1" x14ac:dyDescent="0.25">
      <c r="B32" s="657" t="s">
        <v>83</v>
      </c>
      <c r="C32" s="658"/>
      <c r="D32" s="659"/>
      <c r="E32" s="230" t="str" cm="1">
        <f t="array" ref="E32">IFERROR(_xlfn.IFS(AJ30&lt;0,"NÃO",AJ30&gt;0,"SIM",AJ30=0,"NULA"),"")</f>
        <v>NULA</v>
      </c>
    </row>
    <row r="33" spans="2:36" ht="21.95" customHeight="1" thickBot="1" x14ac:dyDescent="0.25"/>
    <row r="34" spans="2:36" ht="21.95" customHeight="1" x14ac:dyDescent="0.2">
      <c r="B34" s="496"/>
      <c r="C34" s="496"/>
      <c r="E34" s="674" t="str" cm="1">
        <f t="array" ref="E34">IFERROR(_xlfn.IFS(E32="SIM","Verifica-se que este é um Projeto Gerador de Receitas Operacionais Líquidas Positivas, pelo que deve prosseguir a análise para as folhas de cálculo seguintes",E32="NÃO","Verifica-se que este é um Projeto Gerador de Receitas Operacionais Líquidas Negativa, pelo que deve proceder obrigatoriamente à Análise de Sustentabilidade, preenchendo a folha de cálculo V.Sustentabilidade Financeira",E32="NULA","Verifica-se que este é um Projeto Gerador de Receitas Operacionais Líquidas Negativa, pelo que deve proceder obrigatoriamente à Análise de Sustentabilidade, preenchendo a folha de cálculo V.Sustentabilidade Financeira"),"")</f>
        <v>Verifica-se que este é um Projeto Gerador de Receitas Operacionais Líquidas Negativa, pelo que deve proceder obrigatoriamente à Análise de Sustentabilidade, preenchendo a folha de cálculo V.Sustentabilidade Financeira</v>
      </c>
      <c r="F34" s="675"/>
      <c r="G34" s="675"/>
      <c r="H34" s="675"/>
      <c r="I34" s="675"/>
      <c r="J34" s="675"/>
      <c r="K34" s="675"/>
      <c r="L34" s="675"/>
      <c r="M34" s="675"/>
      <c r="N34" s="675"/>
      <c r="O34" s="676"/>
    </row>
    <row r="35" spans="2:36" ht="21.95" customHeight="1" x14ac:dyDescent="0.2">
      <c r="B35" s="496"/>
      <c r="C35" s="496"/>
      <c r="D35" s="17"/>
      <c r="E35" s="677"/>
      <c r="F35" s="678"/>
      <c r="G35" s="678"/>
      <c r="H35" s="678"/>
      <c r="I35" s="678"/>
      <c r="J35" s="678"/>
      <c r="K35" s="678"/>
      <c r="L35" s="678"/>
      <c r="M35" s="678"/>
      <c r="N35" s="678"/>
      <c r="O35" s="679"/>
    </row>
    <row r="36" spans="2:36" ht="21.95" customHeight="1" x14ac:dyDescent="0.2">
      <c r="E36" s="677"/>
      <c r="F36" s="678"/>
      <c r="G36" s="678"/>
      <c r="H36" s="678"/>
      <c r="I36" s="678"/>
      <c r="J36" s="678"/>
      <c r="K36" s="678"/>
      <c r="L36" s="678"/>
      <c r="M36" s="678"/>
      <c r="N36" s="678"/>
      <c r="O36" s="679"/>
    </row>
    <row r="37" spans="2:36" ht="21.95" customHeight="1" x14ac:dyDescent="0.2">
      <c r="E37" s="677"/>
      <c r="F37" s="678"/>
      <c r="G37" s="678"/>
      <c r="H37" s="678"/>
      <c r="I37" s="678"/>
      <c r="J37" s="678"/>
      <c r="K37" s="678"/>
      <c r="L37" s="678"/>
      <c r="M37" s="678"/>
      <c r="N37" s="678"/>
      <c r="O37" s="679"/>
    </row>
    <row r="38" spans="2:36" ht="21.95" customHeight="1" x14ac:dyDescent="0.2">
      <c r="E38" s="677"/>
      <c r="F38" s="678"/>
      <c r="G38" s="678"/>
      <c r="H38" s="678"/>
      <c r="I38" s="678"/>
      <c r="J38" s="678"/>
      <c r="K38" s="678"/>
      <c r="L38" s="678"/>
      <c r="M38" s="678"/>
      <c r="N38" s="678"/>
      <c r="O38" s="679"/>
    </row>
    <row r="39" spans="2:36" ht="21.95" customHeight="1" thickBot="1" x14ac:dyDescent="0.25">
      <c r="E39" s="680"/>
      <c r="F39" s="681"/>
      <c r="G39" s="681"/>
      <c r="H39" s="681"/>
      <c r="I39" s="681"/>
      <c r="J39" s="681"/>
      <c r="K39" s="681"/>
      <c r="L39" s="681"/>
      <c r="M39" s="681"/>
      <c r="N39" s="681"/>
      <c r="O39" s="682"/>
    </row>
    <row r="40" spans="2:36" ht="21.95" customHeight="1" x14ac:dyDescent="0.2"/>
    <row r="41" spans="2:36" ht="21.95" customHeight="1" x14ac:dyDescent="0.2"/>
    <row r="42" spans="2:36" ht="21.95" customHeight="1" thickBot="1" x14ac:dyDescent="0.25"/>
    <row r="43" spans="2:36" ht="21.95" customHeight="1" x14ac:dyDescent="0.2">
      <c r="AJ43" s="32"/>
    </row>
    <row r="44" spans="2:36" ht="21.95" customHeight="1" x14ac:dyDescent="0.2">
      <c r="AJ44" s="30"/>
    </row>
    <row r="45" spans="2:36" ht="21.95" customHeight="1" x14ac:dyDescent="0.2">
      <c r="AJ45" s="30"/>
    </row>
    <row r="46" spans="2:36" ht="21.95" customHeight="1" thickBot="1" x14ac:dyDescent="0.25">
      <c r="AJ46" s="47"/>
    </row>
    <row r="47" spans="2:36" ht="21.95" customHeight="1" x14ac:dyDescent="0.2"/>
    <row r="48" spans="2:36" ht="21.95" customHeight="1" x14ac:dyDescent="0.2"/>
    <row r="49" ht="21.95" customHeight="1" x14ac:dyDescent="0.2"/>
    <row r="50" ht="21.95" customHeight="1" x14ac:dyDescent="0.2"/>
    <row r="51" ht="21.95" customHeight="1" x14ac:dyDescent="0.2"/>
    <row r="52" ht="21.95" customHeight="1" x14ac:dyDescent="0.2"/>
  </sheetData>
  <mergeCells count="24">
    <mergeCell ref="B34:C34"/>
    <mergeCell ref="B35:C35"/>
    <mergeCell ref="E34:O39"/>
    <mergeCell ref="B16:S16"/>
    <mergeCell ref="B17:AI17"/>
    <mergeCell ref="B21:AI21"/>
    <mergeCell ref="B25:AI25"/>
    <mergeCell ref="B22:D22"/>
    <mergeCell ref="B23:D23"/>
    <mergeCell ref="B2:S2"/>
    <mergeCell ref="B3:S3"/>
    <mergeCell ref="B7:C7"/>
    <mergeCell ref="B8:C8"/>
    <mergeCell ref="G4:L4"/>
    <mergeCell ref="B10:D11"/>
    <mergeCell ref="B26:D26"/>
    <mergeCell ref="B27:D27"/>
    <mergeCell ref="B28:D28"/>
    <mergeCell ref="B32:D32"/>
    <mergeCell ref="B30:D30"/>
    <mergeCell ref="A13:D14"/>
    <mergeCell ref="A15:D15"/>
    <mergeCell ref="B18:D18"/>
    <mergeCell ref="B19:D19"/>
  </mergeCells>
  <phoneticPr fontId="24" type="noConversion"/>
  <pageMargins left="0.70866141732283472" right="0.70866141732283472" top="0.74803149606299213" bottom="0.74803149606299213" header="0.31496062992125984" footer="0.31496062992125984"/>
  <pageSetup paperSize="9" scale="42" fitToWidth="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BFEAD-AF4B-4432-96B5-608F25A86798}">
  <dimension ref="A1:AW45"/>
  <sheetViews>
    <sheetView showGridLines="0" zoomScale="80" zoomScaleNormal="80" workbookViewId="0">
      <selection activeCell="G20" sqref="G20"/>
    </sheetView>
  </sheetViews>
  <sheetFormatPr defaultColWidth="8.5703125" defaultRowHeight="11.25" x14ac:dyDescent="0.25"/>
  <cols>
    <col min="1" max="1" width="2.5703125" style="86" customWidth="1"/>
    <col min="2" max="2" width="80.5703125" style="86" customWidth="1"/>
    <col min="3" max="4" width="14.42578125" style="86" customWidth="1"/>
    <col min="5" max="5" width="14.140625" style="86" customWidth="1"/>
    <col min="6" max="8" width="14.42578125" style="86" customWidth="1"/>
    <col min="9" max="23" width="14.42578125" style="87" customWidth="1"/>
    <col min="24" max="24" width="16.7109375" style="87" customWidth="1"/>
    <col min="25" max="38" width="10.7109375" style="87" customWidth="1"/>
    <col min="39" max="48" width="10.7109375" style="86" customWidth="1"/>
    <col min="49" max="49" width="8.5703125" style="87"/>
    <col min="50" max="16384" width="8.5703125" style="86"/>
  </cols>
  <sheetData>
    <row r="1" spans="1:49" ht="50.1" customHeight="1" x14ac:dyDescent="0.25">
      <c r="A1" s="570"/>
      <c r="B1" s="570"/>
      <c r="C1" s="570"/>
      <c r="D1" s="570"/>
      <c r="E1" s="570"/>
      <c r="F1" s="570"/>
      <c r="G1" s="570"/>
      <c r="H1" s="570"/>
      <c r="I1" s="570"/>
      <c r="J1" s="570"/>
      <c r="K1" s="570"/>
      <c r="L1" s="570"/>
      <c r="M1" s="570"/>
      <c r="N1" s="570"/>
      <c r="O1" s="570"/>
      <c r="P1" s="570"/>
      <c r="AM1" s="87"/>
      <c r="AN1" s="87"/>
      <c r="AO1" s="87"/>
    </row>
    <row r="2" spans="1:49" ht="15" customHeight="1" x14ac:dyDescent="0.3">
      <c r="A2" s="3"/>
      <c r="B2" s="3"/>
      <c r="C2" s="694" t="s">
        <v>11</v>
      </c>
      <c r="D2" s="694"/>
      <c r="E2" s="694"/>
      <c r="F2" s="694"/>
      <c r="G2" s="694"/>
      <c r="H2" s="694"/>
      <c r="I2" s="694"/>
      <c r="J2" s="3"/>
      <c r="K2" s="3"/>
      <c r="L2" s="3"/>
      <c r="M2" s="3"/>
      <c r="N2" s="3"/>
      <c r="O2" s="3"/>
      <c r="P2" s="3"/>
      <c r="AM2" s="87"/>
      <c r="AN2" s="87"/>
      <c r="AO2" s="87"/>
    </row>
    <row r="3" spans="1:49" s="88" customFormat="1" x14ac:dyDescent="0.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row>
    <row r="4" spans="1:49" s="88" customFormat="1" x14ac:dyDescent="0.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row>
    <row r="5" spans="1:49" s="88" customFormat="1" x14ac:dyDescent="0.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row>
    <row r="6" spans="1:49" s="88" customFormat="1" x14ac:dyDescent="0.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row>
    <row r="7" spans="1:49" s="88" customFormat="1" x14ac:dyDescent="0.25">
      <c r="B7" s="278" t="s">
        <v>8</v>
      </c>
      <c r="C7" s="278">
        <f>I.Pressupostos!G14</f>
        <v>30</v>
      </c>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row>
    <row r="8" spans="1:49" s="88" customFormat="1" x14ac:dyDescent="0.25">
      <c r="B8" s="278" t="s">
        <v>49</v>
      </c>
      <c r="C8" s="278">
        <f>I.Pressupostos!G15</f>
        <v>2054</v>
      </c>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row>
    <row r="9" spans="1:49" s="88" customFormat="1" x14ac:dyDescent="0.25">
      <c r="B9" s="278" t="s">
        <v>52</v>
      </c>
      <c r="C9" s="278">
        <f>I.Pressupostos!G17</f>
        <v>0</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row>
    <row r="10" spans="1:49" s="88" customFormat="1" ht="23.25" x14ac:dyDescent="0.25">
      <c r="B10" s="124" t="s">
        <v>95</v>
      </c>
      <c r="C10" s="124">
        <f>C9-C8</f>
        <v>-2054</v>
      </c>
      <c r="D10" s="691" t="str" cm="1">
        <f t="array" ref="D10">IFERROR(_xlfn.IFS(C10&lt;0,"Não existem valores a considerar como residual. Prossiga para a tabela IV. Análise rentabilidade",C10=0,"Não existem valores a considerar como residual. Prossiga para a tabela IV. Análise rentabilidade",C10&gt;0,"Preencha a tabela abaixo até o último ano da vida do ativo com maior duração"),"")</f>
        <v>Não existem valores a considerar como residual. Prossiga para a tabela IV. Análise rentabilidade</v>
      </c>
      <c r="E10" s="692"/>
      <c r="F10" s="692"/>
      <c r="G10" s="692"/>
      <c r="H10" s="692"/>
      <c r="I10" s="692"/>
      <c r="J10" s="692"/>
      <c r="K10" s="692"/>
      <c r="L10" s="692"/>
      <c r="M10" s="692"/>
      <c r="N10" s="692"/>
      <c r="O10" s="692"/>
      <c r="P10" s="692"/>
      <c r="Q10" s="693"/>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row>
    <row r="11" spans="1:49" s="88" customFormat="1" x14ac:dyDescent="0.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row>
    <row r="12" spans="1:49" s="90" customFormat="1" ht="42" x14ac:dyDescent="0.25">
      <c r="B12" s="91" t="s">
        <v>84</v>
      </c>
      <c r="C12" s="687" t="s">
        <v>49</v>
      </c>
      <c r="D12" s="92"/>
      <c r="E12" s="92"/>
      <c r="F12" s="92"/>
      <c r="G12" s="92"/>
      <c r="H12" s="92"/>
      <c r="I12" s="93"/>
      <c r="J12" s="93"/>
      <c r="K12" s="93"/>
      <c r="L12" s="93"/>
      <c r="M12" s="93"/>
      <c r="N12" s="93"/>
      <c r="O12" s="93"/>
      <c r="P12" s="94"/>
      <c r="Q12" s="94"/>
      <c r="R12" s="94"/>
      <c r="S12" s="94"/>
      <c r="T12" s="94"/>
      <c r="U12" s="94"/>
      <c r="V12" s="94"/>
      <c r="W12" s="94"/>
      <c r="X12" s="95"/>
      <c r="Y12" s="95"/>
      <c r="Z12" s="95"/>
      <c r="AA12" s="95"/>
      <c r="AB12" s="95"/>
      <c r="AC12" s="95"/>
      <c r="AD12" s="95"/>
      <c r="AE12" s="95"/>
      <c r="AF12" s="95"/>
      <c r="AG12" s="95"/>
      <c r="AH12" s="95"/>
      <c r="AI12" s="95"/>
      <c r="AJ12" s="95"/>
      <c r="AK12" s="95"/>
      <c r="AL12" s="95"/>
      <c r="AM12" s="95"/>
      <c r="AN12" s="95"/>
      <c r="AO12" s="95"/>
      <c r="AW12" s="96"/>
    </row>
    <row r="13" spans="1:49" s="97" customFormat="1" x14ac:dyDescent="0.25">
      <c r="B13" s="25"/>
      <c r="C13" s="688"/>
      <c r="D13" s="25"/>
      <c r="E13" s="25"/>
      <c r="F13" s="25"/>
      <c r="G13" s="25"/>
      <c r="H13" s="98"/>
      <c r="I13" s="99"/>
      <c r="J13" s="98"/>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row>
    <row r="14" spans="1:49" s="25" customFormat="1" ht="22.5" customHeight="1" x14ac:dyDescent="0.25">
      <c r="B14" s="100" t="s">
        <v>85</v>
      </c>
      <c r="C14" s="101">
        <f>I.Pressupostos!G15</f>
        <v>2054</v>
      </c>
      <c r="D14" s="102">
        <f>IFERROR(C14+1,"")</f>
        <v>2055</v>
      </c>
      <c r="E14" s="102">
        <f t="shared" ref="E14:V14" si="0">IFERROR(D14+1,"")</f>
        <v>2056</v>
      </c>
      <c r="F14" s="102">
        <f t="shared" si="0"/>
        <v>2057</v>
      </c>
      <c r="G14" s="102">
        <f t="shared" si="0"/>
        <v>2058</v>
      </c>
      <c r="H14" s="102">
        <f t="shared" si="0"/>
        <v>2059</v>
      </c>
      <c r="I14" s="102">
        <f t="shared" si="0"/>
        <v>2060</v>
      </c>
      <c r="J14" s="102">
        <f t="shared" si="0"/>
        <v>2061</v>
      </c>
      <c r="K14" s="102">
        <f t="shared" si="0"/>
        <v>2062</v>
      </c>
      <c r="L14" s="102">
        <f t="shared" si="0"/>
        <v>2063</v>
      </c>
      <c r="M14" s="102">
        <f t="shared" si="0"/>
        <v>2064</v>
      </c>
      <c r="N14" s="102">
        <f t="shared" si="0"/>
        <v>2065</v>
      </c>
      <c r="O14" s="102">
        <f t="shared" si="0"/>
        <v>2066</v>
      </c>
      <c r="P14" s="102">
        <f t="shared" si="0"/>
        <v>2067</v>
      </c>
      <c r="Q14" s="102">
        <f t="shared" si="0"/>
        <v>2068</v>
      </c>
      <c r="R14" s="102">
        <f t="shared" si="0"/>
        <v>2069</v>
      </c>
      <c r="S14" s="102">
        <f t="shared" si="0"/>
        <v>2070</v>
      </c>
      <c r="T14" s="102">
        <f t="shared" si="0"/>
        <v>2071</v>
      </c>
      <c r="U14" s="102">
        <f t="shared" si="0"/>
        <v>2072</v>
      </c>
      <c r="V14" s="102">
        <f t="shared" si="0"/>
        <v>2073</v>
      </c>
      <c r="W14" s="102">
        <f>IFERROR(V14+1,"")</f>
        <v>2074</v>
      </c>
      <c r="X14" s="87"/>
      <c r="Y14" s="87"/>
      <c r="Z14" s="87"/>
      <c r="AA14" s="87"/>
      <c r="AB14" s="87"/>
      <c r="AC14" s="87"/>
      <c r="AD14" s="87"/>
      <c r="AE14" s="87"/>
      <c r="AF14" s="87"/>
      <c r="AG14" s="87"/>
      <c r="AH14" s="87"/>
      <c r="AI14" s="87"/>
      <c r="AJ14" s="87"/>
      <c r="AK14" s="87"/>
      <c r="AL14" s="87"/>
      <c r="AM14" s="87"/>
      <c r="AN14" s="87"/>
    </row>
    <row r="15" spans="1:49" s="393" customFormat="1" x14ac:dyDescent="0.25">
      <c r="B15" s="394"/>
      <c r="C15" s="394"/>
      <c r="D15" s="164" t="str">
        <f>IF(C10&gt;0,C7+1,"")</f>
        <v/>
      </c>
      <c r="E15" s="164"/>
      <c r="F15" s="164"/>
      <c r="G15" s="164"/>
      <c r="H15" s="164"/>
      <c r="I15" s="164"/>
      <c r="J15" s="164"/>
      <c r="K15" s="164"/>
      <c r="L15" s="164"/>
      <c r="M15" s="395"/>
      <c r="N15" s="395"/>
      <c r="O15" s="395"/>
      <c r="P15" s="109"/>
      <c r="Q15" s="109"/>
      <c r="R15" s="109"/>
      <c r="S15" s="109"/>
      <c r="T15" s="109"/>
      <c r="U15" s="109"/>
      <c r="V15" s="109"/>
      <c r="W15" s="109"/>
      <c r="X15" s="155"/>
      <c r="Y15" s="155"/>
      <c r="Z15" s="109"/>
      <c r="AA15" s="109"/>
      <c r="AB15" s="109"/>
      <c r="AC15" s="109"/>
      <c r="AD15" s="109"/>
      <c r="AE15" s="109"/>
      <c r="AF15" s="109"/>
      <c r="AG15" s="109"/>
      <c r="AH15" s="109"/>
      <c r="AI15" s="109"/>
      <c r="AJ15" s="109"/>
      <c r="AK15" s="109"/>
      <c r="AL15" s="109"/>
      <c r="AM15" s="109"/>
      <c r="AN15" s="109"/>
      <c r="AO15" s="109"/>
    </row>
    <row r="16" spans="1:49" s="107" customFormat="1" ht="19.5" customHeight="1" x14ac:dyDescent="0.25">
      <c r="A16" s="25"/>
      <c r="D16" s="388">
        <f>C7+1</f>
        <v>31</v>
      </c>
      <c r="E16" s="102">
        <f t="shared" ref="E16:W16" si="1">D16+1</f>
        <v>32</v>
      </c>
      <c r="F16" s="102">
        <f t="shared" si="1"/>
        <v>33</v>
      </c>
      <c r="G16" s="102">
        <f t="shared" si="1"/>
        <v>34</v>
      </c>
      <c r="H16" s="102">
        <f t="shared" si="1"/>
        <v>35</v>
      </c>
      <c r="I16" s="102">
        <f t="shared" si="1"/>
        <v>36</v>
      </c>
      <c r="J16" s="102">
        <f t="shared" si="1"/>
        <v>37</v>
      </c>
      <c r="K16" s="102">
        <f t="shared" si="1"/>
        <v>38</v>
      </c>
      <c r="L16" s="102">
        <f t="shared" si="1"/>
        <v>39</v>
      </c>
      <c r="M16" s="102">
        <f t="shared" si="1"/>
        <v>40</v>
      </c>
      <c r="N16" s="102">
        <f t="shared" si="1"/>
        <v>41</v>
      </c>
      <c r="O16" s="102">
        <f t="shared" si="1"/>
        <v>42</v>
      </c>
      <c r="P16" s="102">
        <f t="shared" si="1"/>
        <v>43</v>
      </c>
      <c r="Q16" s="102">
        <f t="shared" si="1"/>
        <v>44</v>
      </c>
      <c r="R16" s="102">
        <f t="shared" si="1"/>
        <v>45</v>
      </c>
      <c r="S16" s="102">
        <f t="shared" si="1"/>
        <v>46</v>
      </c>
      <c r="T16" s="102">
        <f t="shared" si="1"/>
        <v>47</v>
      </c>
      <c r="U16" s="102">
        <f t="shared" si="1"/>
        <v>48</v>
      </c>
      <c r="V16" s="102">
        <f t="shared" si="1"/>
        <v>49</v>
      </c>
      <c r="W16" s="102">
        <f t="shared" si="1"/>
        <v>50</v>
      </c>
      <c r="X16" s="25"/>
      <c r="Y16" s="25"/>
      <c r="Z16" s="25"/>
      <c r="AA16" s="25"/>
      <c r="AB16" s="25"/>
      <c r="AC16" s="25"/>
      <c r="AD16" s="25"/>
      <c r="AE16" s="25"/>
      <c r="AF16" s="25"/>
      <c r="AG16" s="25"/>
      <c r="AH16" s="25"/>
      <c r="AI16" s="25"/>
      <c r="AJ16" s="25"/>
      <c r="AK16" s="25"/>
      <c r="AL16" s="25"/>
      <c r="AM16" s="25"/>
      <c r="AN16" s="25"/>
      <c r="AO16" s="25"/>
      <c r="AW16" s="108"/>
    </row>
    <row r="17" spans="1:49" s="393" customFormat="1" x14ac:dyDescent="0.25">
      <c r="B17" s="394"/>
      <c r="C17" s="394"/>
      <c r="D17" s="164">
        <f>IF(C10&gt;0,D16-1,0)</f>
        <v>0</v>
      </c>
      <c r="E17" s="164"/>
      <c r="F17" s="164"/>
      <c r="G17" s="164"/>
      <c r="H17" s="164"/>
      <c r="I17" s="164"/>
      <c r="J17" s="164"/>
      <c r="K17" s="164"/>
      <c r="L17" s="164"/>
      <c r="M17" s="395"/>
      <c r="N17" s="395"/>
      <c r="O17" s="395"/>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row>
    <row r="18" spans="1:49" s="107" customFormat="1" ht="19.5" customHeight="1" x14ac:dyDescent="0.25">
      <c r="A18" s="25"/>
      <c r="B18" s="105" t="s">
        <v>86</v>
      </c>
      <c r="C18" s="145"/>
      <c r="D18" s="388">
        <f>D17</f>
        <v>0</v>
      </c>
      <c r="E18" s="102">
        <f>D18+1</f>
        <v>1</v>
      </c>
      <c r="F18" s="102">
        <f t="shared" ref="F18:W18" si="2">E18+1</f>
        <v>2</v>
      </c>
      <c r="G18" s="102">
        <f t="shared" si="2"/>
        <v>3</v>
      </c>
      <c r="H18" s="102">
        <f t="shared" si="2"/>
        <v>4</v>
      </c>
      <c r="I18" s="102">
        <f t="shared" si="2"/>
        <v>5</v>
      </c>
      <c r="J18" s="102">
        <f t="shared" si="2"/>
        <v>6</v>
      </c>
      <c r="K18" s="102">
        <f t="shared" si="2"/>
        <v>7</v>
      </c>
      <c r="L18" s="102">
        <f t="shared" si="2"/>
        <v>8</v>
      </c>
      <c r="M18" s="102">
        <f t="shared" si="2"/>
        <v>9</v>
      </c>
      <c r="N18" s="102">
        <f t="shared" si="2"/>
        <v>10</v>
      </c>
      <c r="O18" s="102">
        <f t="shared" si="2"/>
        <v>11</v>
      </c>
      <c r="P18" s="102">
        <f t="shared" si="2"/>
        <v>12</v>
      </c>
      <c r="Q18" s="102">
        <f t="shared" si="2"/>
        <v>13</v>
      </c>
      <c r="R18" s="102">
        <f t="shared" si="2"/>
        <v>14</v>
      </c>
      <c r="S18" s="102">
        <f t="shared" si="2"/>
        <v>15</v>
      </c>
      <c r="T18" s="102">
        <f t="shared" si="2"/>
        <v>16</v>
      </c>
      <c r="U18" s="102">
        <f t="shared" si="2"/>
        <v>17</v>
      </c>
      <c r="V18" s="102">
        <f t="shared" si="2"/>
        <v>18</v>
      </c>
      <c r="W18" s="102">
        <f t="shared" si="2"/>
        <v>19</v>
      </c>
      <c r="X18" s="25"/>
      <c r="Y18" s="25"/>
      <c r="Z18" s="25"/>
      <c r="AA18" s="25"/>
      <c r="AB18" s="25"/>
      <c r="AC18" s="25"/>
      <c r="AD18" s="25"/>
      <c r="AE18" s="25"/>
      <c r="AF18" s="25"/>
      <c r="AG18" s="25"/>
      <c r="AH18" s="25"/>
      <c r="AI18" s="25"/>
      <c r="AJ18" s="25"/>
      <c r="AK18" s="25"/>
      <c r="AL18" s="25"/>
      <c r="AM18" s="25"/>
      <c r="AN18" s="25"/>
      <c r="AO18" s="25"/>
      <c r="AW18" s="108"/>
    </row>
    <row r="19" spans="1:49" s="25" customFormat="1" x14ac:dyDescent="0.25">
      <c r="B19" s="109"/>
      <c r="C19" s="109"/>
      <c r="D19" s="110"/>
      <c r="E19" s="110"/>
      <c r="F19" s="110"/>
      <c r="G19" s="110"/>
      <c r="H19" s="110"/>
      <c r="I19" s="110"/>
      <c r="J19" s="110"/>
      <c r="K19" s="110"/>
      <c r="L19" s="110"/>
      <c r="M19" s="110"/>
      <c r="N19" s="110"/>
      <c r="O19" s="110"/>
      <c r="W19" s="111" t="s">
        <v>87</v>
      </c>
      <c r="AW19" s="29"/>
    </row>
    <row r="20" spans="1:49" s="25" customFormat="1" ht="19.5" customHeight="1" x14ac:dyDescent="0.25">
      <c r="B20" s="112" t="s">
        <v>88</v>
      </c>
      <c r="C20" s="106"/>
      <c r="D20" s="428"/>
      <c r="E20" s="428"/>
      <c r="F20" s="428"/>
      <c r="G20" s="428"/>
      <c r="H20" s="428"/>
      <c r="I20" s="428"/>
      <c r="J20" s="428"/>
      <c r="K20" s="428"/>
      <c r="L20" s="428"/>
      <c r="M20" s="428"/>
      <c r="N20" s="428"/>
      <c r="O20" s="428"/>
      <c r="P20" s="428"/>
      <c r="Q20" s="428"/>
      <c r="R20" s="428"/>
      <c r="S20" s="428"/>
      <c r="T20" s="428"/>
      <c r="U20" s="428"/>
      <c r="V20" s="428"/>
      <c r="W20" s="428"/>
      <c r="AW20" s="29"/>
    </row>
    <row r="21" spans="1:49" s="25" customFormat="1" ht="22.5" customHeight="1" x14ac:dyDescent="0.25">
      <c r="B21" s="112" t="s">
        <v>89</v>
      </c>
      <c r="C21" s="106"/>
      <c r="D21" s="428"/>
      <c r="E21" s="428"/>
      <c r="F21" s="428"/>
      <c r="G21" s="428"/>
      <c r="H21" s="428"/>
      <c r="I21" s="428"/>
      <c r="J21" s="428"/>
      <c r="K21" s="428"/>
      <c r="L21" s="428"/>
      <c r="M21" s="428"/>
      <c r="N21" s="428"/>
      <c r="O21" s="428"/>
      <c r="P21" s="428"/>
      <c r="Q21" s="428"/>
      <c r="R21" s="428"/>
      <c r="S21" s="428"/>
      <c r="T21" s="428"/>
      <c r="U21" s="428"/>
      <c r="V21" s="428"/>
      <c r="W21" s="428"/>
      <c r="X21" s="87"/>
      <c r="Y21" s="87"/>
      <c r="AW21" s="29"/>
    </row>
    <row r="22" spans="1:49" s="25" customFormat="1" ht="22.5" customHeight="1" x14ac:dyDescent="0.25">
      <c r="B22" s="112" t="s">
        <v>253</v>
      </c>
      <c r="C22" s="106"/>
      <c r="D22" s="428"/>
      <c r="E22" s="428"/>
      <c r="F22" s="428"/>
      <c r="G22" s="428"/>
      <c r="H22" s="428"/>
      <c r="I22" s="428"/>
      <c r="J22" s="428"/>
      <c r="K22" s="428"/>
      <c r="L22" s="428"/>
      <c r="M22" s="428"/>
      <c r="N22" s="428"/>
      <c r="O22" s="428"/>
      <c r="P22" s="428"/>
      <c r="Q22" s="428"/>
      <c r="R22" s="428"/>
      <c r="S22" s="428"/>
      <c r="T22" s="428"/>
      <c r="U22" s="428"/>
      <c r="V22" s="428"/>
      <c r="W22" s="428"/>
      <c r="X22" s="87"/>
      <c r="Y22" s="87"/>
      <c r="AW22" s="29"/>
    </row>
    <row r="23" spans="1:49" s="25" customFormat="1" x14ac:dyDescent="0.25">
      <c r="B23" s="109"/>
      <c r="C23" s="109"/>
      <c r="D23" s="110"/>
      <c r="E23" s="110"/>
      <c r="F23" s="110"/>
      <c r="G23" s="110"/>
      <c r="H23" s="110"/>
      <c r="I23" s="110"/>
      <c r="J23" s="110"/>
      <c r="K23" s="110"/>
      <c r="L23" s="110"/>
      <c r="M23" s="110"/>
      <c r="N23" s="110"/>
      <c r="O23" s="110"/>
      <c r="X23" s="87"/>
      <c r="Y23" s="87"/>
      <c r="AW23" s="29"/>
    </row>
    <row r="24" spans="1:49" s="109" customFormat="1" ht="18.75" customHeight="1" x14ac:dyDescent="0.25">
      <c r="B24" s="113" t="s">
        <v>90</v>
      </c>
      <c r="C24" s="106"/>
      <c r="D24" s="114">
        <f>D20-D21-D22</f>
        <v>0</v>
      </c>
      <c r="E24" s="114">
        <f t="shared" ref="E24:W24" si="3">E20-E21-E22</f>
        <v>0</v>
      </c>
      <c r="F24" s="114">
        <f t="shared" si="3"/>
        <v>0</v>
      </c>
      <c r="G24" s="114">
        <f t="shared" si="3"/>
        <v>0</v>
      </c>
      <c r="H24" s="114">
        <f t="shared" si="3"/>
        <v>0</v>
      </c>
      <c r="I24" s="114">
        <f t="shared" si="3"/>
        <v>0</v>
      </c>
      <c r="J24" s="114">
        <f t="shared" si="3"/>
        <v>0</v>
      </c>
      <c r="K24" s="114">
        <f t="shared" si="3"/>
        <v>0</v>
      </c>
      <c r="L24" s="114">
        <f t="shared" si="3"/>
        <v>0</v>
      </c>
      <c r="M24" s="114">
        <f t="shared" si="3"/>
        <v>0</v>
      </c>
      <c r="N24" s="114">
        <f t="shared" si="3"/>
        <v>0</v>
      </c>
      <c r="O24" s="114">
        <f t="shared" si="3"/>
        <v>0</v>
      </c>
      <c r="P24" s="114">
        <f t="shared" si="3"/>
        <v>0</v>
      </c>
      <c r="Q24" s="114">
        <f t="shared" si="3"/>
        <v>0</v>
      </c>
      <c r="R24" s="114">
        <f t="shared" si="3"/>
        <v>0</v>
      </c>
      <c r="S24" s="114">
        <f t="shared" si="3"/>
        <v>0</v>
      </c>
      <c r="T24" s="114">
        <f t="shared" si="3"/>
        <v>0</v>
      </c>
      <c r="U24" s="114">
        <f t="shared" si="3"/>
        <v>0</v>
      </c>
      <c r="V24" s="114">
        <f t="shared" si="3"/>
        <v>0</v>
      </c>
      <c r="W24" s="114">
        <f t="shared" si="3"/>
        <v>0</v>
      </c>
      <c r="X24" s="396">
        <f>SUM(D24:W24)</f>
        <v>0</v>
      </c>
      <c r="Y24" s="25"/>
      <c r="Z24" s="25"/>
      <c r="AA24" s="25"/>
      <c r="AB24" s="25"/>
      <c r="AC24" s="25"/>
      <c r="AD24" s="25"/>
      <c r="AE24" s="25"/>
      <c r="AF24" s="25"/>
      <c r="AG24" s="25"/>
      <c r="AH24" s="25"/>
      <c r="AI24" s="25"/>
      <c r="AJ24" s="25"/>
      <c r="AK24" s="25"/>
      <c r="AL24" s="25"/>
      <c r="AM24" s="25"/>
      <c r="AN24" s="25"/>
      <c r="AW24" s="110"/>
    </row>
    <row r="25" spans="1:49" s="25" customFormat="1" x14ac:dyDescent="0.25">
      <c r="B25" s="109"/>
      <c r="C25" s="109"/>
      <c r="D25" s="110"/>
      <c r="E25" s="110"/>
      <c r="F25" s="110"/>
      <c r="G25" s="110"/>
      <c r="H25" s="110"/>
      <c r="I25" s="110"/>
      <c r="J25" s="110"/>
      <c r="K25" s="110"/>
      <c r="L25" s="110"/>
      <c r="M25" s="110"/>
      <c r="N25" s="110"/>
      <c r="O25" s="110"/>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W25" s="29"/>
    </row>
    <row r="26" spans="1:49" ht="18" customHeight="1" x14ac:dyDescent="0.25">
      <c r="B26" s="115" t="s">
        <v>91</v>
      </c>
      <c r="C26" s="123">
        <v>0.04</v>
      </c>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row>
    <row r="27" spans="1:49" x14ac:dyDescent="0.25">
      <c r="AM27" s="87"/>
      <c r="AN27" s="87"/>
    </row>
    <row r="28" spans="1:49" ht="18" customHeight="1" x14ac:dyDescent="0.25">
      <c r="B28" s="115" t="s">
        <v>92</v>
      </c>
      <c r="C28" s="115"/>
      <c r="D28" s="116">
        <f>(1+$C$26)^D18</f>
        <v>1</v>
      </c>
      <c r="E28" s="116">
        <f t="shared" ref="E28:W28" si="4">(1+$C$26)^E18</f>
        <v>1.04</v>
      </c>
      <c r="F28" s="116">
        <f t="shared" si="4"/>
        <v>1.0816000000000001</v>
      </c>
      <c r="G28" s="116">
        <f t="shared" si="4"/>
        <v>1.1248640000000001</v>
      </c>
      <c r="H28" s="116">
        <f t="shared" si="4"/>
        <v>1.1698585600000002</v>
      </c>
      <c r="I28" s="116">
        <f t="shared" si="4"/>
        <v>1.2166529024000003</v>
      </c>
      <c r="J28" s="116">
        <f t="shared" si="4"/>
        <v>1.2653190184960004</v>
      </c>
      <c r="K28" s="116">
        <f t="shared" si="4"/>
        <v>1.3159317792358403</v>
      </c>
      <c r="L28" s="116">
        <f t="shared" si="4"/>
        <v>1.3685690504052741</v>
      </c>
      <c r="M28" s="116">
        <f t="shared" si="4"/>
        <v>1.4233118124214852</v>
      </c>
      <c r="N28" s="116">
        <f t="shared" si="4"/>
        <v>1.4802442849183446</v>
      </c>
      <c r="O28" s="116">
        <f t="shared" si="4"/>
        <v>1.5394540563150783</v>
      </c>
      <c r="P28" s="116">
        <f t="shared" si="4"/>
        <v>1.6010322185676817</v>
      </c>
      <c r="Q28" s="116">
        <f t="shared" si="4"/>
        <v>1.6650735073103891</v>
      </c>
      <c r="R28" s="116">
        <f t="shared" si="4"/>
        <v>1.7316764476028046</v>
      </c>
      <c r="S28" s="116">
        <f t="shared" si="4"/>
        <v>1.8009435055069167</v>
      </c>
      <c r="T28" s="116">
        <f t="shared" si="4"/>
        <v>1.8729812457271937</v>
      </c>
      <c r="U28" s="116">
        <f t="shared" si="4"/>
        <v>1.9479004955562815</v>
      </c>
      <c r="V28" s="116">
        <f t="shared" si="4"/>
        <v>2.025816515378533</v>
      </c>
      <c r="W28" s="116">
        <f t="shared" si="4"/>
        <v>2.1068491759936743</v>
      </c>
      <c r="X28" s="25"/>
      <c r="Y28" s="25"/>
      <c r="Z28" s="25"/>
      <c r="AA28" s="25"/>
      <c r="AB28" s="25"/>
      <c r="AC28" s="25"/>
      <c r="AD28" s="25"/>
      <c r="AE28" s="25"/>
      <c r="AF28" s="25"/>
      <c r="AG28" s="25"/>
      <c r="AH28" s="25"/>
      <c r="AI28" s="25"/>
      <c r="AJ28" s="25"/>
      <c r="AK28" s="25"/>
      <c r="AL28" s="25"/>
      <c r="AM28" s="25"/>
      <c r="AN28" s="25"/>
    </row>
    <row r="29" spans="1:49" x14ac:dyDescent="0.25">
      <c r="B29" s="54"/>
      <c r="C29" s="54"/>
      <c r="D29" s="117"/>
      <c r="E29" s="117"/>
      <c r="F29" s="117"/>
      <c r="G29" s="117"/>
      <c r="H29" s="117"/>
      <c r="I29" s="117"/>
      <c r="J29" s="117"/>
      <c r="K29" s="117"/>
      <c r="L29" s="117"/>
      <c r="M29" s="117"/>
      <c r="N29" s="117"/>
      <c r="O29" s="117"/>
      <c r="P29" s="117"/>
      <c r="Q29" s="117"/>
      <c r="R29" s="117"/>
      <c r="S29" s="117"/>
      <c r="T29" s="117"/>
      <c r="U29" s="117"/>
      <c r="V29" s="117"/>
      <c r="W29" s="117"/>
      <c r="X29" s="25"/>
      <c r="Y29" s="25"/>
      <c r="Z29" s="25"/>
      <c r="AA29" s="25"/>
      <c r="AB29" s="25"/>
      <c r="AC29" s="25"/>
      <c r="AD29" s="25"/>
      <c r="AE29" s="25"/>
      <c r="AF29" s="25"/>
      <c r="AG29" s="25"/>
      <c r="AH29" s="25"/>
      <c r="AI29" s="25"/>
      <c r="AJ29" s="25"/>
      <c r="AK29" s="25"/>
      <c r="AL29" s="25"/>
      <c r="AM29" s="25"/>
      <c r="AN29" s="25"/>
    </row>
    <row r="30" spans="1:49" s="118" customFormat="1" ht="15.75" x14ac:dyDescent="0.25">
      <c r="B30" s="689" t="s">
        <v>93</v>
      </c>
      <c r="C30" s="690"/>
      <c r="D30" s="267">
        <f>D24/D28</f>
        <v>0</v>
      </c>
      <c r="E30" s="119">
        <f>E24/E28</f>
        <v>0</v>
      </c>
      <c r="F30" s="119">
        <f>F24/F28</f>
        <v>0</v>
      </c>
      <c r="G30" s="119">
        <f>G24/G28</f>
        <v>0</v>
      </c>
      <c r="H30" s="119">
        <f t="shared" ref="H30:W30" si="5">H24/H28</f>
        <v>0</v>
      </c>
      <c r="I30" s="119">
        <f t="shared" si="5"/>
        <v>0</v>
      </c>
      <c r="J30" s="119">
        <f t="shared" si="5"/>
        <v>0</v>
      </c>
      <c r="K30" s="119">
        <f t="shared" si="5"/>
        <v>0</v>
      </c>
      <c r="L30" s="119">
        <f t="shared" si="5"/>
        <v>0</v>
      </c>
      <c r="M30" s="119">
        <f t="shared" si="5"/>
        <v>0</v>
      </c>
      <c r="N30" s="119">
        <f t="shared" si="5"/>
        <v>0</v>
      </c>
      <c r="O30" s="119">
        <f t="shared" si="5"/>
        <v>0</v>
      </c>
      <c r="P30" s="119">
        <f t="shared" si="5"/>
        <v>0</v>
      </c>
      <c r="Q30" s="119">
        <f t="shared" si="5"/>
        <v>0</v>
      </c>
      <c r="R30" s="119">
        <f t="shared" si="5"/>
        <v>0</v>
      </c>
      <c r="S30" s="119">
        <f t="shared" si="5"/>
        <v>0</v>
      </c>
      <c r="T30" s="119">
        <f t="shared" si="5"/>
        <v>0</v>
      </c>
      <c r="U30" s="119">
        <f t="shared" si="5"/>
        <v>0</v>
      </c>
      <c r="V30" s="119">
        <f t="shared" si="5"/>
        <v>0</v>
      </c>
      <c r="W30" s="119">
        <f t="shared" si="5"/>
        <v>0</v>
      </c>
      <c r="X30" s="33"/>
      <c r="Y30" s="33"/>
      <c r="Z30" s="33"/>
      <c r="AA30" s="33"/>
      <c r="AB30" s="33"/>
      <c r="AC30" s="33"/>
      <c r="AD30" s="33"/>
      <c r="AE30" s="33"/>
      <c r="AF30" s="33"/>
      <c r="AG30" s="33"/>
      <c r="AH30" s="33"/>
      <c r="AI30" s="33"/>
      <c r="AJ30" s="33"/>
      <c r="AK30" s="33"/>
      <c r="AL30" s="33"/>
      <c r="AM30" s="33"/>
      <c r="AN30" s="33"/>
      <c r="AW30" s="120"/>
    </row>
    <row r="31" spans="1:49" x14ac:dyDescent="0.25">
      <c r="B31" s="54"/>
      <c r="D31" s="54"/>
      <c r="E31" s="117"/>
      <c r="F31" s="117"/>
      <c r="G31" s="117"/>
      <c r="H31" s="117"/>
      <c r="I31" s="117"/>
      <c r="J31" s="117"/>
      <c r="K31" s="117"/>
      <c r="L31" s="117"/>
      <c r="M31" s="117"/>
      <c r="N31" s="117"/>
      <c r="O31" s="117"/>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row>
    <row r="32" spans="1:49" s="90" customFormat="1" ht="21" x14ac:dyDescent="0.25">
      <c r="B32" s="91" t="s">
        <v>94</v>
      </c>
      <c r="C32" s="389">
        <f>IF(SUM(D30:W30)&gt;0, SUM(D30:W30),0)</f>
        <v>0</v>
      </c>
      <c r="D32" s="121"/>
      <c r="E32" s="122"/>
      <c r="F32" s="122"/>
      <c r="G32" s="122"/>
      <c r="H32" s="122"/>
      <c r="I32" s="122"/>
      <c r="J32" s="122"/>
      <c r="K32" s="122"/>
      <c r="L32" s="122"/>
      <c r="M32" s="122"/>
      <c r="N32" s="122"/>
      <c r="O32" s="122"/>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W32" s="96"/>
    </row>
    <row r="33" spans="4:40" x14ac:dyDescent="0.25">
      <c r="D33" s="54"/>
      <c r="E33" s="117"/>
      <c r="F33" s="117"/>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row>
    <row r="35" spans="4:40" x14ac:dyDescent="0.25">
      <c r="D35" s="387"/>
    </row>
    <row r="45" spans="4:40" x14ac:dyDescent="0.25">
      <c r="V45" s="87" t="s">
        <v>256</v>
      </c>
    </row>
  </sheetData>
  <sheetProtection formatCells="0" formatColumns="0" formatRows="0"/>
  <mergeCells count="5">
    <mergeCell ref="C12:C13"/>
    <mergeCell ref="B30:C30"/>
    <mergeCell ref="A1:P1"/>
    <mergeCell ref="D10:Q10"/>
    <mergeCell ref="C2:I2"/>
  </mergeCells>
  <conditionalFormatting sqref="C32">
    <cfRule type="cellIs" dxfId="1" priority="1" operator="lessThan">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68B5B-BA4B-40E4-9B7D-6904B67002C6}">
  <dimension ref="A1:AV63"/>
  <sheetViews>
    <sheetView showGridLines="0" topLeftCell="A51" zoomScale="110" zoomScaleNormal="110" workbookViewId="0">
      <selection activeCell="D57" sqref="D57"/>
    </sheetView>
  </sheetViews>
  <sheetFormatPr defaultColWidth="8.5703125" defaultRowHeight="11.25" x14ac:dyDescent="0.25"/>
  <cols>
    <col min="1" max="1" width="8.5703125" style="86"/>
    <col min="2" max="2" width="2.5703125" style="86" customWidth="1"/>
    <col min="3" max="3" width="70.7109375" style="86" customWidth="1"/>
    <col min="4" max="4" width="11.42578125" style="86" customWidth="1"/>
    <col min="5" max="5" width="2.5703125" style="86" customWidth="1"/>
    <col min="6" max="6" width="10.5703125" style="86" customWidth="1"/>
    <col min="7" max="36" width="10.5703125" style="87" customWidth="1"/>
    <col min="37" max="46" width="10.5703125" style="86" customWidth="1"/>
    <col min="47" max="47" width="10.5703125" style="87" customWidth="1"/>
    <col min="48" max="48" width="10.5703125" style="86" customWidth="1"/>
    <col min="49" max="16384" width="8.5703125" style="86"/>
  </cols>
  <sheetData>
    <row r="1" spans="1:47" ht="112.5" customHeight="1" x14ac:dyDescent="0.25">
      <c r="A1" s="570"/>
      <c r="B1" s="570"/>
      <c r="C1" s="570"/>
      <c r="D1" s="570"/>
      <c r="E1" s="570"/>
      <c r="F1" s="570"/>
      <c r="G1" s="570"/>
      <c r="H1" s="570"/>
      <c r="I1" s="570"/>
      <c r="J1" s="570"/>
      <c r="K1" s="570"/>
      <c r="L1" s="570"/>
      <c r="M1" s="570"/>
      <c r="N1" s="695" t="s">
        <v>4</v>
      </c>
      <c r="O1" s="695"/>
      <c r="P1" s="695"/>
      <c r="Q1" s="695"/>
      <c r="R1" s="695"/>
      <c r="S1" s="695"/>
      <c r="T1" s="695"/>
      <c r="U1" s="695"/>
      <c r="V1" s="695"/>
      <c r="W1" s="695"/>
    </row>
    <row r="2" spans="1:47" ht="18.75" x14ac:dyDescent="0.25">
      <c r="D2" s="699" t="s">
        <v>135</v>
      </c>
      <c r="E2" s="699"/>
      <c r="F2" s="699"/>
    </row>
    <row r="3" spans="1:47" s="88" customFormat="1" x14ac:dyDescent="0.25">
      <c r="A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86"/>
    </row>
    <row r="4" spans="1:47" s="88" customFormat="1" x14ac:dyDescent="0.25">
      <c r="A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86"/>
    </row>
    <row r="6" spans="1:47" s="97" customFormat="1" x14ac:dyDescent="0.25">
      <c r="C6" s="25"/>
      <c r="D6" s="25"/>
      <c r="E6" s="25"/>
      <c r="F6" s="98"/>
      <c r="G6" s="99"/>
      <c r="H6" s="98"/>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86"/>
      <c r="AL6" s="25"/>
      <c r="AM6" s="25"/>
      <c r="AN6" s="25"/>
      <c r="AO6" s="25"/>
      <c r="AP6" s="25"/>
      <c r="AQ6" s="25"/>
      <c r="AR6" s="25"/>
      <c r="AS6" s="25"/>
      <c r="AT6" s="25"/>
      <c r="AU6" s="25"/>
    </row>
    <row r="7" spans="1:47" s="25" customFormat="1" ht="30" customHeight="1" x14ac:dyDescent="0.25">
      <c r="C7" s="700" t="s">
        <v>173</v>
      </c>
      <c r="D7" s="700"/>
      <c r="E7" s="286"/>
      <c r="F7" s="285"/>
      <c r="G7" s="285" t="str">
        <f>'I.2 Ficha Receitas'!F12</f>
        <v>1</v>
      </c>
      <c r="H7" s="285">
        <f>'I.2 Ficha Receitas'!G12</f>
        <v>2</v>
      </c>
      <c r="I7" s="285">
        <f>'I.2 Ficha Receitas'!H12</f>
        <v>3</v>
      </c>
      <c r="J7" s="285">
        <f>'I.2 Ficha Receitas'!I12</f>
        <v>4</v>
      </c>
      <c r="K7" s="285">
        <f>'I.2 Ficha Receitas'!J12</f>
        <v>5</v>
      </c>
      <c r="L7" s="285">
        <f>'I.2 Ficha Receitas'!K12</f>
        <v>6</v>
      </c>
      <c r="M7" s="285">
        <f>'I.2 Ficha Receitas'!L12</f>
        <v>7</v>
      </c>
      <c r="N7" s="285">
        <f>'I.2 Ficha Receitas'!M12</f>
        <v>8</v>
      </c>
      <c r="O7" s="285">
        <f>'I.2 Ficha Receitas'!N12</f>
        <v>9</v>
      </c>
      <c r="P7" s="285" t="str">
        <f>'I.2 Ficha Receitas'!O12</f>
        <v>10</v>
      </c>
      <c r="Q7" s="285" t="str">
        <f>'I.2 Ficha Receitas'!P12</f>
        <v>11</v>
      </c>
      <c r="R7" s="285">
        <f>'I.2 Ficha Receitas'!Q12</f>
        <v>12</v>
      </c>
      <c r="S7" s="285">
        <f>'I.2 Ficha Receitas'!R12</f>
        <v>13</v>
      </c>
      <c r="T7" s="285">
        <f>'I.2 Ficha Receitas'!S12</f>
        <v>14</v>
      </c>
      <c r="U7" s="285" t="str">
        <f>'I.2 Ficha Receitas'!T12</f>
        <v>15</v>
      </c>
      <c r="V7" s="285" t="str">
        <f>'I.2 Ficha Receitas'!U12</f>
        <v>16</v>
      </c>
      <c r="W7" s="285">
        <f>'I.2 Ficha Receitas'!V12</f>
        <v>17</v>
      </c>
      <c r="X7" s="285">
        <f>'I.2 Ficha Receitas'!W12</f>
        <v>18</v>
      </c>
      <c r="Y7" s="285">
        <f>'I.2 Ficha Receitas'!X12</f>
        <v>19</v>
      </c>
      <c r="Z7" s="285" t="str">
        <f>'I.2 Ficha Receitas'!Y12</f>
        <v>20</v>
      </c>
      <c r="AA7" s="285" t="str">
        <f>'I.2 Ficha Receitas'!Z12</f>
        <v>21</v>
      </c>
      <c r="AB7" s="285">
        <f>'I.2 Ficha Receitas'!AA12</f>
        <v>22</v>
      </c>
      <c r="AC7" s="285">
        <f>'I.2 Ficha Receitas'!AB12</f>
        <v>23</v>
      </c>
      <c r="AD7" s="285">
        <f>'I.2 Ficha Receitas'!AC12</f>
        <v>24</v>
      </c>
      <c r="AE7" s="285" t="str">
        <f>'I.2 Ficha Receitas'!AD12</f>
        <v>25</v>
      </c>
      <c r="AF7" s="285" t="str">
        <f>'I.2 Ficha Receitas'!AE12</f>
        <v>26</v>
      </c>
      <c r="AG7" s="285">
        <f>'I.2 Ficha Receitas'!AF12</f>
        <v>27</v>
      </c>
      <c r="AH7" s="285">
        <f>'I.2 Ficha Receitas'!AG12</f>
        <v>28</v>
      </c>
      <c r="AI7" s="285">
        <f>'I.2 Ficha Receitas'!AH12</f>
        <v>29</v>
      </c>
      <c r="AJ7" s="285">
        <f>'I.2 Ficha Receitas'!AI12</f>
        <v>30</v>
      </c>
      <c r="AK7" s="86"/>
    </row>
    <row r="8" spans="1:47" s="103" customFormat="1" x14ac:dyDescent="0.25">
      <c r="A8" s="25"/>
      <c r="C8" s="104"/>
      <c r="D8" s="104"/>
      <c r="E8" s="104"/>
      <c r="F8" s="164">
        <f t="shared" ref="F8" si="0">G8-1</f>
        <v>2025</v>
      </c>
      <c r="G8" s="164">
        <f>I.Pressupostos!$G$12-I.Pressupostos!$G$11+1</f>
        <v>2026</v>
      </c>
      <c r="H8" s="164">
        <f>G8+1</f>
        <v>2027</v>
      </c>
      <c r="I8" s="164">
        <f t="shared" ref="I8:AJ8" si="1">H8+1</f>
        <v>2028</v>
      </c>
      <c r="J8" s="164">
        <f t="shared" si="1"/>
        <v>2029</v>
      </c>
      <c r="K8" s="164">
        <f t="shared" si="1"/>
        <v>2030</v>
      </c>
      <c r="L8" s="164">
        <f t="shared" si="1"/>
        <v>2031</v>
      </c>
      <c r="M8" s="164">
        <f t="shared" si="1"/>
        <v>2032</v>
      </c>
      <c r="N8" s="164">
        <f t="shared" si="1"/>
        <v>2033</v>
      </c>
      <c r="O8" s="164">
        <f t="shared" si="1"/>
        <v>2034</v>
      </c>
      <c r="P8" s="164">
        <f t="shared" si="1"/>
        <v>2035</v>
      </c>
      <c r="Q8" s="164">
        <f t="shared" si="1"/>
        <v>2036</v>
      </c>
      <c r="R8" s="164">
        <f t="shared" si="1"/>
        <v>2037</v>
      </c>
      <c r="S8" s="164">
        <f t="shared" si="1"/>
        <v>2038</v>
      </c>
      <c r="T8" s="164">
        <f t="shared" si="1"/>
        <v>2039</v>
      </c>
      <c r="U8" s="164">
        <f t="shared" si="1"/>
        <v>2040</v>
      </c>
      <c r="V8" s="164">
        <f t="shared" si="1"/>
        <v>2041</v>
      </c>
      <c r="W8" s="164">
        <f t="shared" si="1"/>
        <v>2042</v>
      </c>
      <c r="X8" s="164">
        <f t="shared" si="1"/>
        <v>2043</v>
      </c>
      <c r="Y8" s="164">
        <f t="shared" si="1"/>
        <v>2044</v>
      </c>
      <c r="Z8" s="164">
        <f t="shared" si="1"/>
        <v>2045</v>
      </c>
      <c r="AA8" s="164">
        <f t="shared" si="1"/>
        <v>2046</v>
      </c>
      <c r="AB8" s="164">
        <f t="shared" si="1"/>
        <v>2047</v>
      </c>
      <c r="AC8" s="164">
        <f t="shared" si="1"/>
        <v>2048</v>
      </c>
      <c r="AD8" s="164">
        <f t="shared" si="1"/>
        <v>2049</v>
      </c>
      <c r="AE8" s="164">
        <f t="shared" si="1"/>
        <v>2050</v>
      </c>
      <c r="AF8" s="164">
        <f t="shared" si="1"/>
        <v>2051</v>
      </c>
      <c r="AG8" s="164">
        <f t="shared" si="1"/>
        <v>2052</v>
      </c>
      <c r="AH8" s="164">
        <f t="shared" si="1"/>
        <v>2053</v>
      </c>
      <c r="AI8" s="164">
        <f t="shared" si="1"/>
        <v>2054</v>
      </c>
      <c r="AJ8" s="164">
        <f t="shared" si="1"/>
        <v>2055</v>
      </c>
      <c r="AK8" s="86"/>
    </row>
    <row r="9" spans="1:47" s="25" customFormat="1" x14ac:dyDescent="0.25">
      <c r="A9" s="125"/>
      <c r="C9" s="701" t="s">
        <v>96</v>
      </c>
      <c r="D9" s="701"/>
      <c r="E9" s="701"/>
      <c r="F9" s="127" t="s">
        <v>97</v>
      </c>
      <c r="G9" s="128" t="s">
        <v>98</v>
      </c>
      <c r="H9" s="127" t="s">
        <v>99</v>
      </c>
      <c r="I9" s="127" t="s">
        <v>100</v>
      </c>
      <c r="J9" s="127" t="s">
        <v>101</v>
      </c>
      <c r="K9" s="127" t="s">
        <v>102</v>
      </c>
      <c r="L9" s="127" t="s">
        <v>103</v>
      </c>
      <c r="M9" s="127" t="s">
        <v>104</v>
      </c>
      <c r="N9" s="127" t="s">
        <v>105</v>
      </c>
      <c r="O9" s="127" t="s">
        <v>106</v>
      </c>
      <c r="P9" s="127" t="s">
        <v>107</v>
      </c>
      <c r="Q9" s="127" t="s">
        <v>108</v>
      </c>
      <c r="R9" s="127" t="s">
        <v>109</v>
      </c>
      <c r="S9" s="127" t="s">
        <v>110</v>
      </c>
      <c r="T9" s="127" t="s">
        <v>111</v>
      </c>
      <c r="U9" s="127" t="s">
        <v>112</v>
      </c>
      <c r="V9" s="127" t="s">
        <v>113</v>
      </c>
      <c r="W9" s="127" t="s">
        <v>114</v>
      </c>
      <c r="X9" s="127" t="s">
        <v>115</v>
      </c>
      <c r="Y9" s="127" t="s">
        <v>116</v>
      </c>
      <c r="Z9" s="127" t="s">
        <v>117</v>
      </c>
      <c r="AA9" s="127" t="s">
        <v>118</v>
      </c>
      <c r="AB9" s="127" t="s">
        <v>119</v>
      </c>
      <c r="AC9" s="127" t="s">
        <v>120</v>
      </c>
      <c r="AD9" s="127" t="s">
        <v>121</v>
      </c>
      <c r="AE9" s="127" t="s">
        <v>122</v>
      </c>
      <c r="AF9" s="127" t="s">
        <v>123</v>
      </c>
      <c r="AG9" s="127" t="s">
        <v>124</v>
      </c>
      <c r="AH9" s="127" t="s">
        <v>125</v>
      </c>
      <c r="AI9" s="127" t="s">
        <v>126</v>
      </c>
      <c r="AJ9" s="127" t="s">
        <v>127</v>
      </c>
      <c r="AK9" s="86"/>
      <c r="AU9" s="29"/>
    </row>
    <row r="10" spans="1:47" s="107" customFormat="1" ht="14.45" customHeight="1" x14ac:dyDescent="0.25">
      <c r="A10" s="25"/>
      <c r="B10" s="25"/>
      <c r="C10" s="701"/>
      <c r="D10" s="701"/>
      <c r="E10" s="701"/>
      <c r="F10" s="102">
        <v>-1</v>
      </c>
      <c r="G10" s="129">
        <v>0</v>
      </c>
      <c r="H10" s="102">
        <v>1</v>
      </c>
      <c r="I10" s="102">
        <v>2</v>
      </c>
      <c r="J10" s="102">
        <v>3</v>
      </c>
      <c r="K10" s="102">
        <v>4</v>
      </c>
      <c r="L10" s="102">
        <v>5</v>
      </c>
      <c r="M10" s="102">
        <v>6</v>
      </c>
      <c r="N10" s="102">
        <v>7</v>
      </c>
      <c r="O10" s="102">
        <v>8</v>
      </c>
      <c r="P10" s="102">
        <v>9</v>
      </c>
      <c r="Q10" s="102">
        <v>10</v>
      </c>
      <c r="R10" s="102">
        <v>11</v>
      </c>
      <c r="S10" s="102">
        <v>12</v>
      </c>
      <c r="T10" s="102">
        <v>13</v>
      </c>
      <c r="U10" s="102">
        <v>14</v>
      </c>
      <c r="V10" s="102">
        <v>15</v>
      </c>
      <c r="W10" s="102">
        <v>16</v>
      </c>
      <c r="X10" s="102">
        <v>17</v>
      </c>
      <c r="Y10" s="102">
        <v>18</v>
      </c>
      <c r="Z10" s="102">
        <v>19</v>
      </c>
      <c r="AA10" s="102">
        <v>20</v>
      </c>
      <c r="AB10" s="102">
        <v>21</v>
      </c>
      <c r="AC10" s="102">
        <v>22</v>
      </c>
      <c r="AD10" s="102">
        <v>23</v>
      </c>
      <c r="AE10" s="102">
        <v>24</v>
      </c>
      <c r="AF10" s="102">
        <v>25</v>
      </c>
      <c r="AG10" s="102">
        <v>26</v>
      </c>
      <c r="AH10" s="102">
        <v>27</v>
      </c>
      <c r="AI10" s="102">
        <v>28</v>
      </c>
      <c r="AJ10" s="102">
        <v>29</v>
      </c>
      <c r="AK10" s="86"/>
      <c r="AU10" s="108"/>
    </row>
    <row r="11" spans="1:47" s="25" customFormat="1" x14ac:dyDescent="0.25">
      <c r="C11" s="109"/>
      <c r="D11" s="109"/>
      <c r="E11" s="109"/>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86"/>
      <c r="AU11" s="29"/>
    </row>
    <row r="12" spans="1:47" s="25" customFormat="1" x14ac:dyDescent="0.25">
      <c r="C12" s="109"/>
      <c r="D12" s="109"/>
      <c r="E12" s="109"/>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86"/>
      <c r="AU12" s="29"/>
    </row>
    <row r="13" spans="1:47" s="25" customFormat="1" x14ac:dyDescent="0.25">
      <c r="C13" s="109"/>
      <c r="D13" s="109"/>
      <c r="E13" s="109"/>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86"/>
      <c r="AU13" s="29"/>
    </row>
    <row r="14" spans="1:47" s="97" customFormat="1" x14ac:dyDescent="0.25">
      <c r="A14" s="25"/>
      <c r="F14" s="130"/>
      <c r="G14" s="128" t="s">
        <v>65</v>
      </c>
      <c r="H14" s="130"/>
      <c r="I14" s="130"/>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131" t="s">
        <v>87</v>
      </c>
      <c r="AK14" s="86"/>
      <c r="AU14" s="132"/>
    </row>
    <row r="15" spans="1:47" s="97" customFormat="1" ht="11.25" customHeight="1" x14ac:dyDescent="0.25">
      <c r="A15" s="696" t="s">
        <v>128</v>
      </c>
      <c r="C15" s="100" t="s">
        <v>128</v>
      </c>
      <c r="D15" s="133" t="s">
        <v>31</v>
      </c>
      <c r="E15" s="134"/>
      <c r="F15" s="127">
        <f>G15-1</f>
        <v>2024</v>
      </c>
      <c r="G15" s="128">
        <f>I.Pressupostos!$G$12</f>
        <v>2025</v>
      </c>
      <c r="H15" s="127">
        <f>G15+1</f>
        <v>2026</v>
      </c>
      <c r="I15" s="127">
        <f t="shared" ref="I15:AJ15" si="2">H15+1</f>
        <v>2027</v>
      </c>
      <c r="J15" s="127">
        <f t="shared" si="2"/>
        <v>2028</v>
      </c>
      <c r="K15" s="127">
        <f t="shared" si="2"/>
        <v>2029</v>
      </c>
      <c r="L15" s="127">
        <f t="shared" si="2"/>
        <v>2030</v>
      </c>
      <c r="M15" s="127">
        <f t="shared" si="2"/>
        <v>2031</v>
      </c>
      <c r="N15" s="127">
        <f t="shared" si="2"/>
        <v>2032</v>
      </c>
      <c r="O15" s="127">
        <f t="shared" si="2"/>
        <v>2033</v>
      </c>
      <c r="P15" s="127">
        <f t="shared" si="2"/>
        <v>2034</v>
      </c>
      <c r="Q15" s="127">
        <f t="shared" si="2"/>
        <v>2035</v>
      </c>
      <c r="R15" s="127">
        <f t="shared" si="2"/>
        <v>2036</v>
      </c>
      <c r="S15" s="127">
        <f t="shared" si="2"/>
        <v>2037</v>
      </c>
      <c r="T15" s="127">
        <f t="shared" si="2"/>
        <v>2038</v>
      </c>
      <c r="U15" s="127">
        <f t="shared" si="2"/>
        <v>2039</v>
      </c>
      <c r="V15" s="127">
        <f t="shared" si="2"/>
        <v>2040</v>
      </c>
      <c r="W15" s="127">
        <f t="shared" si="2"/>
        <v>2041</v>
      </c>
      <c r="X15" s="127">
        <f t="shared" si="2"/>
        <v>2042</v>
      </c>
      <c r="Y15" s="127">
        <f t="shared" si="2"/>
        <v>2043</v>
      </c>
      <c r="Z15" s="127">
        <f t="shared" si="2"/>
        <v>2044</v>
      </c>
      <c r="AA15" s="127">
        <f t="shared" si="2"/>
        <v>2045</v>
      </c>
      <c r="AB15" s="127">
        <f t="shared" si="2"/>
        <v>2046</v>
      </c>
      <c r="AC15" s="127">
        <f t="shared" si="2"/>
        <v>2047</v>
      </c>
      <c r="AD15" s="127">
        <f t="shared" si="2"/>
        <v>2048</v>
      </c>
      <c r="AE15" s="127">
        <f t="shared" si="2"/>
        <v>2049</v>
      </c>
      <c r="AF15" s="127">
        <f t="shared" si="2"/>
        <v>2050</v>
      </c>
      <c r="AG15" s="127">
        <f t="shared" si="2"/>
        <v>2051</v>
      </c>
      <c r="AH15" s="127">
        <f t="shared" si="2"/>
        <v>2052</v>
      </c>
      <c r="AI15" s="127">
        <f t="shared" si="2"/>
        <v>2053</v>
      </c>
      <c r="AJ15" s="127">
        <f t="shared" si="2"/>
        <v>2054</v>
      </c>
      <c r="AK15" s="86"/>
      <c r="AU15" s="132"/>
    </row>
    <row r="16" spans="1:47" s="97" customFormat="1" x14ac:dyDescent="0.25">
      <c r="A16" s="696"/>
      <c r="C16" s="48"/>
      <c r="D16" s="268"/>
      <c r="E16" s="48"/>
      <c r="F16" s="109"/>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86"/>
      <c r="AU16" s="132"/>
    </row>
    <row r="17" spans="1:48" s="109" customFormat="1" x14ac:dyDescent="0.25">
      <c r="A17" s="696"/>
      <c r="C17" s="100" t="s">
        <v>129</v>
      </c>
      <c r="D17" s="135">
        <f>SUM(F17:AJ17)</f>
        <v>0</v>
      </c>
      <c r="E17" s="136"/>
      <c r="F17" s="119">
        <f>'I.1 Investimento + Substituição'!E27</f>
        <v>0</v>
      </c>
      <c r="G17" s="119">
        <f>'I.1 Investimento + Substituição'!F27</f>
        <v>0</v>
      </c>
      <c r="H17" s="119">
        <f>'I.1 Investimento + Substituição'!G27</f>
        <v>0</v>
      </c>
      <c r="I17" s="119">
        <f>'I.1 Investimento + Substituição'!H27</f>
        <v>0</v>
      </c>
      <c r="J17" s="119">
        <f>'I.1 Investimento + Substituição'!I27</f>
        <v>0</v>
      </c>
      <c r="K17" s="119">
        <f>'I.1 Investimento + Substituição'!J27</f>
        <v>0</v>
      </c>
      <c r="L17" s="119">
        <f>'I.1 Investimento + Substituição'!K27</f>
        <v>0</v>
      </c>
      <c r="M17" s="119">
        <f>'I.1 Investimento + Substituição'!L27</f>
        <v>0</v>
      </c>
      <c r="N17" s="119">
        <f>'I.1 Investimento + Substituição'!M27</f>
        <v>0</v>
      </c>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86"/>
      <c r="AU17" s="110"/>
    </row>
    <row r="18" spans="1:48" s="109" customFormat="1" x14ac:dyDescent="0.25">
      <c r="A18" s="696"/>
      <c r="C18" s="138"/>
      <c r="D18" s="269"/>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86"/>
      <c r="AU18" s="110"/>
    </row>
    <row r="19" spans="1:48" s="109" customFormat="1" x14ac:dyDescent="0.25">
      <c r="A19" s="696"/>
      <c r="C19" s="100" t="s">
        <v>236</v>
      </c>
      <c r="D19" s="135">
        <f>SUM(F19:AJ19)</f>
        <v>0</v>
      </c>
      <c r="E19" s="139"/>
      <c r="F19" s="140"/>
      <c r="G19" s="229"/>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f>'III. Valor Residual'!X24</f>
        <v>0</v>
      </c>
      <c r="AU19" s="110"/>
    </row>
    <row r="20" spans="1:48" s="109" customFormat="1" x14ac:dyDescent="0.25">
      <c r="A20" s="696"/>
      <c r="C20" s="141"/>
      <c r="D20" s="270"/>
      <c r="E20" s="136"/>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86"/>
      <c r="AU20" s="110"/>
    </row>
    <row r="21" spans="1:48" s="109" customFormat="1" x14ac:dyDescent="0.25">
      <c r="A21" s="696"/>
      <c r="C21" s="126" t="s">
        <v>131</v>
      </c>
      <c r="D21" s="135">
        <f>SUM(F21:AJ21)</f>
        <v>0</v>
      </c>
      <c r="E21" s="143"/>
      <c r="F21" s="119"/>
      <c r="G21" s="137">
        <f>'I.2 Ficha Receitas'!F67</f>
        <v>0</v>
      </c>
      <c r="H21" s="119">
        <f>'I.2 Ficha Receitas'!G67</f>
        <v>0</v>
      </c>
      <c r="I21" s="267">
        <f>'I.2 Ficha Receitas'!H67</f>
        <v>0</v>
      </c>
      <c r="J21" s="267">
        <f>'I.2 Ficha Receitas'!I67</f>
        <v>0</v>
      </c>
      <c r="K21" s="267">
        <f>'I.2 Ficha Receitas'!J67</f>
        <v>0</v>
      </c>
      <c r="L21" s="267">
        <f>'I.2 Ficha Receitas'!K67</f>
        <v>0</v>
      </c>
      <c r="M21" s="267">
        <f>'I.2 Ficha Receitas'!L67</f>
        <v>0</v>
      </c>
      <c r="N21" s="267">
        <f>'I.2 Ficha Receitas'!M67</f>
        <v>0</v>
      </c>
      <c r="O21" s="267">
        <f>'I.2 Ficha Receitas'!N67</f>
        <v>0</v>
      </c>
      <c r="P21" s="267">
        <f>'I.2 Ficha Receitas'!O67</f>
        <v>0</v>
      </c>
      <c r="Q21" s="267">
        <f>'I.2 Ficha Receitas'!P67</f>
        <v>0</v>
      </c>
      <c r="R21" s="267">
        <f>'I.2 Ficha Receitas'!Q67</f>
        <v>0</v>
      </c>
      <c r="S21" s="267">
        <f>'I.2 Ficha Receitas'!R67</f>
        <v>0</v>
      </c>
      <c r="T21" s="267">
        <f>'I.2 Ficha Receitas'!S67</f>
        <v>0</v>
      </c>
      <c r="U21" s="267">
        <f>'I.2 Ficha Receitas'!T67</f>
        <v>0</v>
      </c>
      <c r="V21" s="267">
        <f>'I.2 Ficha Receitas'!U67</f>
        <v>0</v>
      </c>
      <c r="W21" s="267">
        <f>'I.2 Ficha Receitas'!V67</f>
        <v>0</v>
      </c>
      <c r="X21" s="267">
        <f>'I.2 Ficha Receitas'!W67</f>
        <v>0</v>
      </c>
      <c r="Y21" s="267">
        <f>'I.2 Ficha Receitas'!X67</f>
        <v>0</v>
      </c>
      <c r="Z21" s="267">
        <f>'I.2 Ficha Receitas'!Y67</f>
        <v>0</v>
      </c>
      <c r="AA21" s="267">
        <f>'I.2 Ficha Receitas'!Z67</f>
        <v>0</v>
      </c>
      <c r="AB21" s="267">
        <f>'I.2 Ficha Receitas'!AA67</f>
        <v>0</v>
      </c>
      <c r="AC21" s="267">
        <f>'I.2 Ficha Receitas'!AB67</f>
        <v>0</v>
      </c>
      <c r="AD21" s="267">
        <f>'I.2 Ficha Receitas'!AC67</f>
        <v>0</v>
      </c>
      <c r="AE21" s="267">
        <f>'I.2 Ficha Receitas'!AD67</f>
        <v>0</v>
      </c>
      <c r="AF21" s="267">
        <f>'I.2 Ficha Receitas'!AE67</f>
        <v>0</v>
      </c>
      <c r="AG21" s="267">
        <f>'I.2 Ficha Receitas'!AF67</f>
        <v>0</v>
      </c>
      <c r="AH21" s="267">
        <f>'I.2 Ficha Receitas'!AG67</f>
        <v>0</v>
      </c>
      <c r="AI21" s="267">
        <f>'I.2 Ficha Receitas'!AH67</f>
        <v>0</v>
      </c>
      <c r="AJ21" s="119">
        <f>'I.2 Ficha Receitas'!AI67</f>
        <v>0</v>
      </c>
      <c r="AK21" s="86"/>
      <c r="AU21" s="110"/>
    </row>
    <row r="22" spans="1:48" s="138" customFormat="1" x14ac:dyDescent="0.25">
      <c r="A22" s="696"/>
      <c r="D22" s="269"/>
      <c r="AK22" s="86"/>
      <c r="AU22" s="144"/>
    </row>
    <row r="23" spans="1:48" s="138" customFormat="1" x14ac:dyDescent="0.25">
      <c r="A23" s="696"/>
      <c r="C23" s="126" t="s">
        <v>132</v>
      </c>
      <c r="D23" s="135">
        <f>SUM(F23:AJ23)</f>
        <v>0</v>
      </c>
      <c r="F23" s="119"/>
      <c r="G23" s="137">
        <f>'I.3 Ficha Custos'!F67</f>
        <v>0</v>
      </c>
      <c r="H23" s="119">
        <f>'I.3 Ficha Custos'!G67</f>
        <v>0</v>
      </c>
      <c r="I23" s="119">
        <f>'I.3 Ficha Custos'!H67</f>
        <v>0</v>
      </c>
      <c r="J23" s="119">
        <f>'I.3 Ficha Custos'!I67</f>
        <v>0</v>
      </c>
      <c r="K23" s="119">
        <f>'I.3 Ficha Custos'!J67</f>
        <v>0</v>
      </c>
      <c r="L23" s="119">
        <f>'I.3 Ficha Custos'!K67</f>
        <v>0</v>
      </c>
      <c r="M23" s="119">
        <f>'I.3 Ficha Custos'!L67</f>
        <v>0</v>
      </c>
      <c r="N23" s="119">
        <f>'I.3 Ficha Custos'!M67</f>
        <v>0</v>
      </c>
      <c r="O23" s="119">
        <f>'I.3 Ficha Custos'!N67</f>
        <v>0</v>
      </c>
      <c r="P23" s="119">
        <f>'I.3 Ficha Custos'!O67</f>
        <v>0</v>
      </c>
      <c r="Q23" s="119">
        <f>'I.3 Ficha Custos'!P67</f>
        <v>0</v>
      </c>
      <c r="R23" s="119">
        <f>'I.3 Ficha Custos'!Q67</f>
        <v>0</v>
      </c>
      <c r="S23" s="119">
        <f>'I.3 Ficha Custos'!R67</f>
        <v>0</v>
      </c>
      <c r="T23" s="119">
        <f>'I.3 Ficha Custos'!S67</f>
        <v>0</v>
      </c>
      <c r="U23" s="119">
        <f>'I.3 Ficha Custos'!T67</f>
        <v>0</v>
      </c>
      <c r="V23" s="119">
        <f>'I.3 Ficha Custos'!U67</f>
        <v>0</v>
      </c>
      <c r="W23" s="119">
        <f>'I.3 Ficha Custos'!V67</f>
        <v>0</v>
      </c>
      <c r="X23" s="119">
        <f>'I.3 Ficha Custos'!W67</f>
        <v>0</v>
      </c>
      <c r="Y23" s="119">
        <f>'I.3 Ficha Custos'!X67</f>
        <v>0</v>
      </c>
      <c r="Z23" s="119">
        <f>'I.3 Ficha Custos'!Y67</f>
        <v>0</v>
      </c>
      <c r="AA23" s="119">
        <f>'I.3 Ficha Custos'!Z67</f>
        <v>0</v>
      </c>
      <c r="AB23" s="119">
        <f>'I.3 Ficha Custos'!AA67</f>
        <v>0</v>
      </c>
      <c r="AC23" s="119">
        <f>'I.3 Ficha Custos'!AB67</f>
        <v>0</v>
      </c>
      <c r="AD23" s="119">
        <f>'I.3 Ficha Custos'!AC67</f>
        <v>0</v>
      </c>
      <c r="AE23" s="119">
        <f>'I.3 Ficha Custos'!AD67</f>
        <v>0</v>
      </c>
      <c r="AF23" s="119">
        <f>'I.3 Ficha Custos'!AE67</f>
        <v>0</v>
      </c>
      <c r="AG23" s="119">
        <f>'I.3 Ficha Custos'!AF67</f>
        <v>0</v>
      </c>
      <c r="AH23" s="119">
        <f>'I.3 Ficha Custos'!AG67</f>
        <v>0</v>
      </c>
      <c r="AI23" s="119">
        <f>'I.3 Ficha Custos'!AH67</f>
        <v>0</v>
      </c>
      <c r="AJ23" s="119">
        <f>'I.3 Ficha Custos'!AI67</f>
        <v>0</v>
      </c>
      <c r="AK23" s="86"/>
      <c r="AU23" s="144"/>
    </row>
    <row r="24" spans="1:48" s="138" customFormat="1" x14ac:dyDescent="0.25">
      <c r="A24" s="696"/>
      <c r="D24" s="321"/>
      <c r="AK24" s="86"/>
      <c r="AU24" s="144"/>
    </row>
    <row r="25" spans="1:48" s="138" customFormat="1" x14ac:dyDescent="0.25">
      <c r="A25" s="696"/>
      <c r="C25" s="126" t="s">
        <v>257</v>
      </c>
      <c r="D25" s="135">
        <f>SUM(F25:AJ25)</f>
        <v>0</v>
      </c>
      <c r="F25" s="119">
        <f>'I.1 Investimento + Substituição'!E55</f>
        <v>0</v>
      </c>
      <c r="G25" s="119">
        <f>'I.1 Investimento + Substituição'!F55</f>
        <v>0</v>
      </c>
      <c r="H25" s="119">
        <f>'I.1 Investimento + Substituição'!G55</f>
        <v>0</v>
      </c>
      <c r="I25" s="119">
        <f>'I.1 Investimento + Substituição'!H55</f>
        <v>0</v>
      </c>
      <c r="J25" s="119">
        <f>'I.1 Investimento + Substituição'!I55</f>
        <v>0</v>
      </c>
      <c r="K25" s="119">
        <f>'I.1 Investimento + Substituição'!J55</f>
        <v>0</v>
      </c>
      <c r="L25" s="119">
        <f>'I.1 Investimento + Substituição'!K55</f>
        <v>0</v>
      </c>
      <c r="M25" s="119">
        <f>'I.1 Investimento + Substituição'!L55</f>
        <v>0</v>
      </c>
      <c r="N25" s="119">
        <f>'I.1 Investimento + Substituição'!M55</f>
        <v>0</v>
      </c>
      <c r="O25" s="119">
        <f>'I.1 Investimento + Substituição'!N55</f>
        <v>0</v>
      </c>
      <c r="P25" s="119">
        <f>'I.1 Investimento + Substituição'!O55</f>
        <v>0</v>
      </c>
      <c r="Q25" s="119">
        <f>'I.1 Investimento + Substituição'!P55</f>
        <v>0</v>
      </c>
      <c r="R25" s="119">
        <f>'I.1 Investimento + Substituição'!Q55</f>
        <v>0</v>
      </c>
      <c r="S25" s="119">
        <f>'I.1 Investimento + Substituição'!R55</f>
        <v>0</v>
      </c>
      <c r="T25" s="119">
        <f>'I.1 Investimento + Substituição'!S55</f>
        <v>0</v>
      </c>
      <c r="U25" s="119">
        <f>'I.1 Investimento + Substituição'!T55</f>
        <v>0</v>
      </c>
      <c r="V25" s="119">
        <f>'I.1 Investimento + Substituição'!U55</f>
        <v>0</v>
      </c>
      <c r="W25" s="119">
        <f>'I.1 Investimento + Substituição'!V55</f>
        <v>0</v>
      </c>
      <c r="X25" s="119">
        <f>'I.1 Investimento + Substituição'!W55</f>
        <v>0</v>
      </c>
      <c r="Y25" s="119">
        <f>'I.1 Investimento + Substituição'!X55</f>
        <v>0</v>
      </c>
      <c r="Z25" s="119">
        <f>'I.1 Investimento + Substituição'!Y55</f>
        <v>0</v>
      </c>
      <c r="AA25" s="119">
        <f>'I.1 Investimento + Substituição'!Z55</f>
        <v>0</v>
      </c>
      <c r="AB25" s="119">
        <f>'I.1 Investimento + Substituição'!AA55</f>
        <v>0</v>
      </c>
      <c r="AC25" s="119">
        <f>'I.1 Investimento + Substituição'!AB55</f>
        <v>0</v>
      </c>
      <c r="AD25" s="119">
        <f>'I.1 Investimento + Substituição'!AC55</f>
        <v>0</v>
      </c>
      <c r="AE25" s="119">
        <f>'I.1 Investimento + Substituição'!AG55</f>
        <v>0</v>
      </c>
      <c r="AF25" s="119">
        <f>'I.1 Investimento + Substituição'!AH55</f>
        <v>0</v>
      </c>
      <c r="AG25" s="119">
        <f>'I.1 Investimento + Substituição'!AI55</f>
        <v>0</v>
      </c>
      <c r="AH25" s="119">
        <f>'I.1 Investimento + Substituição'!AJ55</f>
        <v>0</v>
      </c>
      <c r="AI25" s="119">
        <f>'I.1 Investimento + Substituição'!AK55</f>
        <v>0</v>
      </c>
      <c r="AJ25" s="119">
        <f>'I.1 Investimento + Substituição'!AL55</f>
        <v>0</v>
      </c>
      <c r="AK25" s="86"/>
      <c r="AU25" s="144"/>
    </row>
    <row r="26" spans="1:48" s="138" customFormat="1" x14ac:dyDescent="0.25">
      <c r="A26" s="146"/>
      <c r="C26" s="147"/>
      <c r="D26" s="147"/>
      <c r="E26" s="147"/>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K26" s="86"/>
      <c r="AU26" s="144"/>
    </row>
    <row r="27" spans="1:48" s="138" customFormat="1" x14ac:dyDescent="0.25">
      <c r="A27" s="146"/>
      <c r="C27" s="147"/>
      <c r="D27" s="147"/>
      <c r="E27" s="147"/>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86"/>
      <c r="AL27" s="148"/>
      <c r="AM27" s="148"/>
      <c r="AN27" s="148"/>
      <c r="AO27" s="148"/>
      <c r="AP27" s="148"/>
      <c r="AQ27" s="148"/>
      <c r="AR27" s="148"/>
      <c r="AS27" s="148"/>
      <c r="AT27" s="148"/>
      <c r="AU27" s="148"/>
      <c r="AV27" s="148"/>
    </row>
    <row r="28" spans="1:48" s="138" customFormat="1" x14ac:dyDescent="0.25">
      <c r="A28" s="146"/>
      <c r="C28" s="147"/>
      <c r="D28" s="147"/>
      <c r="E28" s="147"/>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U28" s="144"/>
    </row>
    <row r="29" spans="1:48" s="149" customFormat="1" ht="21" customHeight="1" x14ac:dyDescent="0.25">
      <c r="A29" s="696" t="s">
        <v>133</v>
      </c>
      <c r="C29" s="150" t="s">
        <v>133</v>
      </c>
      <c r="D29" s="151"/>
      <c r="E29" s="151"/>
      <c r="F29" s="152"/>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4"/>
    </row>
    <row r="30" spans="1:48" s="155" customFormat="1" x14ac:dyDescent="0.25">
      <c r="A30" s="696"/>
      <c r="C30" s="54"/>
      <c r="D30" s="54"/>
      <c r="E30" s="54"/>
      <c r="F30" s="156"/>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48"/>
    </row>
    <row r="31" spans="1:48" x14ac:dyDescent="0.25">
      <c r="A31" s="696"/>
      <c r="C31" s="158"/>
      <c r="D31" s="158"/>
      <c r="E31" s="158"/>
      <c r="F31" s="130"/>
      <c r="G31" s="128" t="s">
        <v>65</v>
      </c>
      <c r="H31" s="130"/>
      <c r="I31" s="130"/>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131" t="s">
        <v>87</v>
      </c>
      <c r="AK31" s="148"/>
    </row>
    <row r="32" spans="1:48" s="155" customFormat="1" x14ac:dyDescent="0.25">
      <c r="A32" s="696"/>
      <c r="C32" s="697" t="s">
        <v>134</v>
      </c>
      <c r="D32" s="698"/>
      <c r="E32" s="54"/>
      <c r="F32" s="127">
        <f>G32-1</f>
        <v>2024</v>
      </c>
      <c r="G32" s="128">
        <f>I.Pressupostos!$G$12</f>
        <v>2025</v>
      </c>
      <c r="H32" s="127">
        <f>G32+1</f>
        <v>2026</v>
      </c>
      <c r="I32" s="127">
        <f t="shared" ref="I32:AJ32" si="3">H32+1</f>
        <v>2027</v>
      </c>
      <c r="J32" s="127">
        <f t="shared" si="3"/>
        <v>2028</v>
      </c>
      <c r="K32" s="127">
        <f t="shared" si="3"/>
        <v>2029</v>
      </c>
      <c r="L32" s="127">
        <f t="shared" si="3"/>
        <v>2030</v>
      </c>
      <c r="M32" s="127">
        <f t="shared" si="3"/>
        <v>2031</v>
      </c>
      <c r="N32" s="127">
        <f t="shared" si="3"/>
        <v>2032</v>
      </c>
      <c r="O32" s="127">
        <f t="shared" si="3"/>
        <v>2033</v>
      </c>
      <c r="P32" s="127">
        <f t="shared" si="3"/>
        <v>2034</v>
      </c>
      <c r="Q32" s="127">
        <f t="shared" si="3"/>
        <v>2035</v>
      </c>
      <c r="R32" s="127">
        <f t="shared" si="3"/>
        <v>2036</v>
      </c>
      <c r="S32" s="127">
        <f t="shared" si="3"/>
        <v>2037</v>
      </c>
      <c r="T32" s="127">
        <f t="shared" si="3"/>
        <v>2038</v>
      </c>
      <c r="U32" s="127">
        <f t="shared" si="3"/>
        <v>2039</v>
      </c>
      <c r="V32" s="127">
        <f t="shared" si="3"/>
        <v>2040</v>
      </c>
      <c r="W32" s="127">
        <f t="shared" si="3"/>
        <v>2041</v>
      </c>
      <c r="X32" s="127">
        <f t="shared" si="3"/>
        <v>2042</v>
      </c>
      <c r="Y32" s="127">
        <f t="shared" si="3"/>
        <v>2043</v>
      </c>
      <c r="Z32" s="127">
        <f t="shared" si="3"/>
        <v>2044</v>
      </c>
      <c r="AA32" s="127">
        <f t="shared" si="3"/>
        <v>2045</v>
      </c>
      <c r="AB32" s="127">
        <f t="shared" si="3"/>
        <v>2046</v>
      </c>
      <c r="AC32" s="127">
        <f t="shared" si="3"/>
        <v>2047</v>
      </c>
      <c r="AD32" s="127">
        <f t="shared" si="3"/>
        <v>2048</v>
      </c>
      <c r="AE32" s="127">
        <f t="shared" si="3"/>
        <v>2049</v>
      </c>
      <c r="AF32" s="127">
        <f t="shared" si="3"/>
        <v>2050</v>
      </c>
      <c r="AG32" s="127">
        <f t="shared" si="3"/>
        <v>2051</v>
      </c>
      <c r="AH32" s="127">
        <f t="shared" si="3"/>
        <v>2052</v>
      </c>
      <c r="AI32" s="127">
        <f t="shared" si="3"/>
        <v>2053</v>
      </c>
      <c r="AJ32" s="127">
        <f t="shared" si="3"/>
        <v>2054</v>
      </c>
      <c r="AK32" s="148"/>
    </row>
    <row r="33" spans="1:37" x14ac:dyDescent="0.25">
      <c r="A33" s="696"/>
      <c r="AK33" s="148"/>
    </row>
    <row r="34" spans="1:37" x14ac:dyDescent="0.25">
      <c r="A34" s="696"/>
      <c r="C34" s="115" t="s">
        <v>91</v>
      </c>
    </row>
    <row r="35" spans="1:37" x14ac:dyDescent="0.25">
      <c r="A35" s="696"/>
    </row>
    <row r="36" spans="1:37" ht="12.75" x14ac:dyDescent="0.25">
      <c r="A36" s="696"/>
      <c r="C36" s="115" t="s">
        <v>92</v>
      </c>
      <c r="E36" s="54"/>
      <c r="F36" s="258">
        <f>(1+I.Pressupostos!$E$18)^F10</f>
        <v>0.96153846153846145</v>
      </c>
      <c r="G36" s="258">
        <f>(1+I.Pressupostos!$E$18)^G10</f>
        <v>1</v>
      </c>
      <c r="H36" s="258">
        <f>(1+I.Pressupostos!$E$18)^H10</f>
        <v>1.04</v>
      </c>
      <c r="I36" s="258">
        <f>(1+I.Pressupostos!$E$18)^I10</f>
        <v>1.0816000000000001</v>
      </c>
      <c r="J36" s="258">
        <f>(1+I.Pressupostos!$E$18)^J10</f>
        <v>1.1248640000000001</v>
      </c>
      <c r="K36" s="258">
        <f>(1+I.Pressupostos!$E$18)^K10</f>
        <v>1.1698585600000002</v>
      </c>
      <c r="L36" s="258">
        <f>(1+I.Pressupostos!$E$18)^L10</f>
        <v>1.2166529024000003</v>
      </c>
      <c r="M36" s="258">
        <f>(1+I.Pressupostos!$E$18)^M10</f>
        <v>1.2653190184960004</v>
      </c>
      <c r="N36" s="258">
        <f>(1+I.Pressupostos!$E$18)^N10</f>
        <v>1.3159317792358403</v>
      </c>
      <c r="O36" s="258">
        <f>(1+I.Pressupostos!$E$18)^O10</f>
        <v>1.3685690504052741</v>
      </c>
      <c r="P36" s="258">
        <f>(1+I.Pressupostos!$E$18)^P10</f>
        <v>1.4233118124214852</v>
      </c>
      <c r="Q36" s="258">
        <f>(1+I.Pressupostos!$E$18)^Q10</f>
        <v>1.4802442849183446</v>
      </c>
      <c r="R36" s="258">
        <f>(1+I.Pressupostos!$E$18)^R10</f>
        <v>1.5394540563150783</v>
      </c>
      <c r="S36" s="258">
        <f>(1+I.Pressupostos!$E$18)^S10</f>
        <v>1.6010322185676817</v>
      </c>
      <c r="T36" s="258">
        <f>(1+I.Pressupostos!$E$18)^T10</f>
        <v>1.6650735073103891</v>
      </c>
      <c r="U36" s="258">
        <f>(1+I.Pressupostos!$E$18)^U10</f>
        <v>1.7316764476028046</v>
      </c>
      <c r="V36" s="258">
        <f>(1+I.Pressupostos!$E$18)^V10</f>
        <v>1.8009435055069167</v>
      </c>
      <c r="W36" s="258">
        <f>(1+I.Pressupostos!$E$18)^W10</f>
        <v>1.8729812457271937</v>
      </c>
      <c r="X36" s="258">
        <f>(1+I.Pressupostos!$E$18)^X10</f>
        <v>1.9479004955562815</v>
      </c>
      <c r="Y36" s="258">
        <f>(1+I.Pressupostos!$E$18)^Y10</f>
        <v>2.025816515378533</v>
      </c>
      <c r="Z36" s="258">
        <f>(1+I.Pressupostos!$E$18)^Z10</f>
        <v>2.1068491759936743</v>
      </c>
      <c r="AA36" s="258">
        <f>(1+I.Pressupostos!$E$18)^AA10</f>
        <v>2.1911231430334213</v>
      </c>
      <c r="AB36" s="258">
        <f>(1+I.Pressupostos!$E$18)^AB10</f>
        <v>2.2787680687547587</v>
      </c>
      <c r="AC36" s="258">
        <f>(1+I.Pressupostos!$E$18)^AC10</f>
        <v>2.3699187915049489</v>
      </c>
      <c r="AD36" s="258">
        <f>(1+I.Pressupostos!$E$18)^AD10</f>
        <v>2.4647155431651466</v>
      </c>
      <c r="AE36" s="258">
        <f>(1+I.Pressupostos!$E$18)^AE10</f>
        <v>2.5633041648917527</v>
      </c>
      <c r="AF36" s="258">
        <f>(1+I.Pressupostos!$E$18)^AF10</f>
        <v>2.6658363314874234</v>
      </c>
      <c r="AG36" s="258">
        <f>(1+I.Pressupostos!$E$18)^AG10</f>
        <v>2.77246978474692</v>
      </c>
      <c r="AH36" s="258">
        <f>(1+I.Pressupostos!$E$18)^AH10</f>
        <v>2.8833685761367969</v>
      </c>
      <c r="AI36" s="258">
        <f>(1+I.Pressupostos!$E$18)^AI10</f>
        <v>2.9987033191822694</v>
      </c>
      <c r="AJ36" s="258">
        <f>(1+I.Pressupostos!$E$18)^AJ10</f>
        <v>3.1186514519495603</v>
      </c>
    </row>
    <row r="37" spans="1:37" x14ac:dyDescent="0.25">
      <c r="A37" s="696"/>
      <c r="C37" s="54"/>
      <c r="D37" s="290"/>
      <c r="E37" s="54"/>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row>
    <row r="38" spans="1:37" x14ac:dyDescent="0.25">
      <c r="A38" s="696"/>
      <c r="C38" s="126" t="s">
        <v>129</v>
      </c>
      <c r="D38" s="135">
        <f>SUM(F38:AJ38)</f>
        <v>0</v>
      </c>
      <c r="E38" s="54"/>
      <c r="F38" s="89">
        <f>IFERROR(F17/F36,"")</f>
        <v>0</v>
      </c>
      <c r="G38" s="160">
        <f t="shared" ref="G38:AJ38" si="4">IFERROR(G17/G36,"")</f>
        <v>0</v>
      </c>
      <c r="H38" s="89">
        <f t="shared" si="4"/>
        <v>0</v>
      </c>
      <c r="I38" s="89">
        <f t="shared" si="4"/>
        <v>0</v>
      </c>
      <c r="J38" s="89">
        <f t="shared" si="4"/>
        <v>0</v>
      </c>
      <c r="K38" s="89">
        <f t="shared" si="4"/>
        <v>0</v>
      </c>
      <c r="L38" s="89">
        <f t="shared" si="4"/>
        <v>0</v>
      </c>
      <c r="M38" s="89">
        <f t="shared" si="4"/>
        <v>0</v>
      </c>
      <c r="N38" s="89">
        <f t="shared" si="4"/>
        <v>0</v>
      </c>
      <c r="O38" s="89">
        <f t="shared" si="4"/>
        <v>0</v>
      </c>
      <c r="P38" s="89">
        <f t="shared" si="4"/>
        <v>0</v>
      </c>
      <c r="Q38" s="89">
        <f t="shared" si="4"/>
        <v>0</v>
      </c>
      <c r="R38" s="89">
        <f t="shared" si="4"/>
        <v>0</v>
      </c>
      <c r="S38" s="89">
        <f t="shared" si="4"/>
        <v>0</v>
      </c>
      <c r="T38" s="89">
        <f t="shared" si="4"/>
        <v>0</v>
      </c>
      <c r="U38" s="89">
        <f t="shared" si="4"/>
        <v>0</v>
      </c>
      <c r="V38" s="89">
        <f t="shared" si="4"/>
        <v>0</v>
      </c>
      <c r="W38" s="89">
        <f t="shared" si="4"/>
        <v>0</v>
      </c>
      <c r="X38" s="89">
        <f t="shared" si="4"/>
        <v>0</v>
      </c>
      <c r="Y38" s="89">
        <f t="shared" si="4"/>
        <v>0</v>
      </c>
      <c r="Z38" s="89">
        <f t="shared" si="4"/>
        <v>0</v>
      </c>
      <c r="AA38" s="89">
        <f t="shared" si="4"/>
        <v>0</v>
      </c>
      <c r="AB38" s="89">
        <f t="shared" si="4"/>
        <v>0</v>
      </c>
      <c r="AC38" s="89">
        <f t="shared" si="4"/>
        <v>0</v>
      </c>
      <c r="AD38" s="89">
        <f t="shared" si="4"/>
        <v>0</v>
      </c>
      <c r="AE38" s="89">
        <f t="shared" si="4"/>
        <v>0</v>
      </c>
      <c r="AF38" s="89">
        <f t="shared" si="4"/>
        <v>0</v>
      </c>
      <c r="AG38" s="89">
        <f t="shared" si="4"/>
        <v>0</v>
      </c>
      <c r="AH38" s="89">
        <f t="shared" si="4"/>
        <v>0</v>
      </c>
      <c r="AI38" s="89">
        <f t="shared" si="4"/>
        <v>0</v>
      </c>
      <c r="AJ38" s="89">
        <f t="shared" si="4"/>
        <v>0</v>
      </c>
    </row>
    <row r="39" spans="1:37" x14ac:dyDescent="0.25">
      <c r="A39" s="696"/>
      <c r="C39" s="138"/>
      <c r="D39" s="117"/>
      <c r="E39" s="54"/>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row>
    <row r="40" spans="1:37" x14ac:dyDescent="0.25">
      <c r="A40" s="696"/>
      <c r="C40" s="126" t="s">
        <v>130</v>
      </c>
      <c r="D40" s="135">
        <f>SUM(F40:AJ40)</f>
        <v>0</v>
      </c>
      <c r="E40" s="54"/>
      <c r="F40" s="89">
        <f t="shared" ref="F40:AI40" si="5">IFERROR(F19/F36,"")</f>
        <v>0</v>
      </c>
      <c r="G40" s="160">
        <f t="shared" si="5"/>
        <v>0</v>
      </c>
      <c r="H40" s="89">
        <f t="shared" si="5"/>
        <v>0</v>
      </c>
      <c r="I40" s="89">
        <f t="shared" si="5"/>
        <v>0</v>
      </c>
      <c r="J40" s="89">
        <f t="shared" si="5"/>
        <v>0</v>
      </c>
      <c r="K40" s="89">
        <f t="shared" si="5"/>
        <v>0</v>
      </c>
      <c r="L40" s="89">
        <f t="shared" si="5"/>
        <v>0</v>
      </c>
      <c r="M40" s="89">
        <f t="shared" si="5"/>
        <v>0</v>
      </c>
      <c r="N40" s="89">
        <f t="shared" si="5"/>
        <v>0</v>
      </c>
      <c r="O40" s="89">
        <f t="shared" si="5"/>
        <v>0</v>
      </c>
      <c r="P40" s="89">
        <f t="shared" si="5"/>
        <v>0</v>
      </c>
      <c r="Q40" s="89">
        <f t="shared" si="5"/>
        <v>0</v>
      </c>
      <c r="R40" s="89">
        <f t="shared" si="5"/>
        <v>0</v>
      </c>
      <c r="S40" s="89">
        <f t="shared" si="5"/>
        <v>0</v>
      </c>
      <c r="T40" s="89">
        <f t="shared" si="5"/>
        <v>0</v>
      </c>
      <c r="U40" s="89">
        <f t="shared" si="5"/>
        <v>0</v>
      </c>
      <c r="V40" s="89">
        <f t="shared" si="5"/>
        <v>0</v>
      </c>
      <c r="W40" s="89">
        <f t="shared" si="5"/>
        <v>0</v>
      </c>
      <c r="X40" s="89">
        <f t="shared" si="5"/>
        <v>0</v>
      </c>
      <c r="Y40" s="89">
        <f t="shared" si="5"/>
        <v>0</v>
      </c>
      <c r="Z40" s="89">
        <f t="shared" si="5"/>
        <v>0</v>
      </c>
      <c r="AA40" s="89">
        <f t="shared" si="5"/>
        <v>0</v>
      </c>
      <c r="AB40" s="89">
        <f t="shared" si="5"/>
        <v>0</v>
      </c>
      <c r="AC40" s="89">
        <f t="shared" si="5"/>
        <v>0</v>
      </c>
      <c r="AD40" s="89">
        <f t="shared" si="5"/>
        <v>0</v>
      </c>
      <c r="AE40" s="89">
        <f t="shared" si="5"/>
        <v>0</v>
      </c>
      <c r="AF40" s="89">
        <f t="shared" si="5"/>
        <v>0</v>
      </c>
      <c r="AG40" s="89">
        <f t="shared" si="5"/>
        <v>0</v>
      </c>
      <c r="AH40" s="89">
        <f t="shared" si="5"/>
        <v>0</v>
      </c>
      <c r="AI40" s="89">
        <f t="shared" si="5"/>
        <v>0</v>
      </c>
      <c r="AJ40" s="89">
        <f>'III. Valor Residual'!C32</f>
        <v>0</v>
      </c>
    </row>
    <row r="41" spans="1:37" x14ac:dyDescent="0.25">
      <c r="A41" s="696"/>
      <c r="C41" s="161"/>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row>
    <row r="42" spans="1:37" x14ac:dyDescent="0.25">
      <c r="A42" s="696"/>
      <c r="C42" s="126" t="s">
        <v>131</v>
      </c>
      <c r="D42" s="135">
        <f>SUM(F42:AJ42)</f>
        <v>0</v>
      </c>
      <c r="E42" s="54"/>
      <c r="F42" s="89">
        <f t="shared" ref="F42:AI42" si="6">IFERROR(F21/F36,"")</f>
        <v>0</v>
      </c>
      <c r="G42" s="160">
        <f t="shared" si="6"/>
        <v>0</v>
      </c>
      <c r="H42" s="89">
        <f t="shared" si="6"/>
        <v>0</v>
      </c>
      <c r="I42" s="89">
        <f t="shared" si="6"/>
        <v>0</v>
      </c>
      <c r="J42" s="89">
        <f t="shared" si="6"/>
        <v>0</v>
      </c>
      <c r="K42" s="89">
        <f t="shared" si="6"/>
        <v>0</v>
      </c>
      <c r="L42" s="89">
        <f t="shared" si="6"/>
        <v>0</v>
      </c>
      <c r="M42" s="89">
        <f t="shared" si="6"/>
        <v>0</v>
      </c>
      <c r="N42" s="89">
        <f t="shared" si="6"/>
        <v>0</v>
      </c>
      <c r="O42" s="89">
        <f t="shared" si="6"/>
        <v>0</v>
      </c>
      <c r="P42" s="89">
        <f t="shared" si="6"/>
        <v>0</v>
      </c>
      <c r="Q42" s="89">
        <f t="shared" si="6"/>
        <v>0</v>
      </c>
      <c r="R42" s="89">
        <f t="shared" si="6"/>
        <v>0</v>
      </c>
      <c r="S42" s="89">
        <f t="shared" si="6"/>
        <v>0</v>
      </c>
      <c r="T42" s="89">
        <f t="shared" si="6"/>
        <v>0</v>
      </c>
      <c r="U42" s="89">
        <f t="shared" si="6"/>
        <v>0</v>
      </c>
      <c r="V42" s="89">
        <f t="shared" si="6"/>
        <v>0</v>
      </c>
      <c r="W42" s="89">
        <f t="shared" si="6"/>
        <v>0</v>
      </c>
      <c r="X42" s="89">
        <f t="shared" si="6"/>
        <v>0</v>
      </c>
      <c r="Y42" s="89">
        <f t="shared" si="6"/>
        <v>0</v>
      </c>
      <c r="Z42" s="89">
        <f t="shared" si="6"/>
        <v>0</v>
      </c>
      <c r="AA42" s="89">
        <f t="shared" si="6"/>
        <v>0</v>
      </c>
      <c r="AB42" s="89">
        <f t="shared" si="6"/>
        <v>0</v>
      </c>
      <c r="AC42" s="89">
        <f t="shared" si="6"/>
        <v>0</v>
      </c>
      <c r="AD42" s="89">
        <f t="shared" si="6"/>
        <v>0</v>
      </c>
      <c r="AE42" s="89">
        <f t="shared" si="6"/>
        <v>0</v>
      </c>
      <c r="AF42" s="89">
        <f t="shared" si="6"/>
        <v>0</v>
      </c>
      <c r="AG42" s="89">
        <f t="shared" si="6"/>
        <v>0</v>
      </c>
      <c r="AH42" s="89">
        <f t="shared" si="6"/>
        <v>0</v>
      </c>
      <c r="AI42" s="89">
        <f t="shared" si="6"/>
        <v>0</v>
      </c>
      <c r="AJ42" s="89">
        <f>IFERROR(AJ21/AJ36,"")</f>
        <v>0</v>
      </c>
    </row>
    <row r="43" spans="1:37" x14ac:dyDescent="0.25">
      <c r="A43" s="696"/>
      <c r="C43" s="138"/>
      <c r="D43" s="162"/>
      <c r="E43" s="162"/>
    </row>
    <row r="44" spans="1:37" x14ac:dyDescent="0.25">
      <c r="A44" s="696"/>
      <c r="C44" s="126" t="s">
        <v>132</v>
      </c>
      <c r="D44" s="135">
        <f>SUM(F44:AJ44)</f>
        <v>0</v>
      </c>
      <c r="F44" s="89">
        <f t="shared" ref="F44:AI44" si="7">IFERROR(F23/F36,"")</f>
        <v>0</v>
      </c>
      <c r="G44" s="160">
        <f t="shared" si="7"/>
        <v>0</v>
      </c>
      <c r="H44" s="89">
        <f t="shared" si="7"/>
        <v>0</v>
      </c>
      <c r="I44" s="89">
        <f t="shared" si="7"/>
        <v>0</v>
      </c>
      <c r="J44" s="89">
        <f t="shared" si="7"/>
        <v>0</v>
      </c>
      <c r="K44" s="89">
        <f t="shared" si="7"/>
        <v>0</v>
      </c>
      <c r="L44" s="89">
        <f t="shared" si="7"/>
        <v>0</v>
      </c>
      <c r="M44" s="89">
        <f t="shared" si="7"/>
        <v>0</v>
      </c>
      <c r="N44" s="89">
        <f t="shared" si="7"/>
        <v>0</v>
      </c>
      <c r="O44" s="89">
        <f t="shared" si="7"/>
        <v>0</v>
      </c>
      <c r="P44" s="89">
        <f t="shared" si="7"/>
        <v>0</v>
      </c>
      <c r="Q44" s="89">
        <f t="shared" si="7"/>
        <v>0</v>
      </c>
      <c r="R44" s="89">
        <f t="shared" si="7"/>
        <v>0</v>
      </c>
      <c r="S44" s="89">
        <f t="shared" si="7"/>
        <v>0</v>
      </c>
      <c r="T44" s="89">
        <f t="shared" si="7"/>
        <v>0</v>
      </c>
      <c r="U44" s="89">
        <f t="shared" si="7"/>
        <v>0</v>
      </c>
      <c r="V44" s="89">
        <f t="shared" si="7"/>
        <v>0</v>
      </c>
      <c r="W44" s="89">
        <f t="shared" si="7"/>
        <v>0</v>
      </c>
      <c r="X44" s="89">
        <f t="shared" si="7"/>
        <v>0</v>
      </c>
      <c r="Y44" s="89">
        <f t="shared" si="7"/>
        <v>0</v>
      </c>
      <c r="Z44" s="89">
        <f t="shared" si="7"/>
        <v>0</v>
      </c>
      <c r="AA44" s="89">
        <f t="shared" si="7"/>
        <v>0</v>
      </c>
      <c r="AB44" s="89">
        <f t="shared" si="7"/>
        <v>0</v>
      </c>
      <c r="AC44" s="89">
        <f t="shared" si="7"/>
        <v>0</v>
      </c>
      <c r="AD44" s="89">
        <f t="shared" si="7"/>
        <v>0</v>
      </c>
      <c r="AE44" s="89">
        <f t="shared" si="7"/>
        <v>0</v>
      </c>
      <c r="AF44" s="89">
        <f t="shared" si="7"/>
        <v>0</v>
      </c>
      <c r="AG44" s="89">
        <f t="shared" si="7"/>
        <v>0</v>
      </c>
      <c r="AH44" s="89">
        <f t="shared" si="7"/>
        <v>0</v>
      </c>
      <c r="AI44" s="89">
        <f t="shared" si="7"/>
        <v>0</v>
      </c>
      <c r="AJ44" s="89">
        <f>IFERROR(AJ23/AJ36,"")</f>
        <v>0</v>
      </c>
    </row>
    <row r="45" spans="1:37" x14ac:dyDescent="0.25">
      <c r="A45" s="696"/>
      <c r="C45" s="138"/>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row>
    <row r="46" spans="1:37" x14ac:dyDescent="0.25">
      <c r="A46" s="696"/>
      <c r="C46" s="126" t="s">
        <v>257</v>
      </c>
      <c r="D46" s="135">
        <f>SUM(F46:AJ46)</f>
        <v>0</v>
      </c>
      <c r="F46" s="89">
        <f>IFERROR(F25/F36,"")</f>
        <v>0</v>
      </c>
      <c r="G46" s="160">
        <f>IFERROR(G25/G36,"")</f>
        <v>0</v>
      </c>
      <c r="H46" s="89">
        <f>IFERROR(H25/H36,"")</f>
        <v>0</v>
      </c>
      <c r="I46" s="89">
        <f t="shared" ref="I46:AJ46" si="8">IFERROR(I25/I36,"")</f>
        <v>0</v>
      </c>
      <c r="J46" s="89">
        <f t="shared" si="8"/>
        <v>0</v>
      </c>
      <c r="K46" s="89">
        <f t="shared" si="8"/>
        <v>0</v>
      </c>
      <c r="L46" s="89">
        <f t="shared" si="8"/>
        <v>0</v>
      </c>
      <c r="M46" s="89">
        <f t="shared" si="8"/>
        <v>0</v>
      </c>
      <c r="N46" s="89">
        <f t="shared" si="8"/>
        <v>0</v>
      </c>
      <c r="O46" s="89">
        <f t="shared" si="8"/>
        <v>0</v>
      </c>
      <c r="P46" s="89">
        <f t="shared" si="8"/>
        <v>0</v>
      </c>
      <c r="Q46" s="89">
        <f t="shared" si="8"/>
        <v>0</v>
      </c>
      <c r="R46" s="89">
        <f t="shared" si="8"/>
        <v>0</v>
      </c>
      <c r="S46" s="89">
        <f t="shared" si="8"/>
        <v>0</v>
      </c>
      <c r="T46" s="89">
        <f t="shared" si="8"/>
        <v>0</v>
      </c>
      <c r="U46" s="89">
        <f t="shared" si="8"/>
        <v>0</v>
      </c>
      <c r="V46" s="89">
        <f t="shared" si="8"/>
        <v>0</v>
      </c>
      <c r="W46" s="89">
        <f t="shared" si="8"/>
        <v>0</v>
      </c>
      <c r="X46" s="89">
        <f t="shared" si="8"/>
        <v>0</v>
      </c>
      <c r="Y46" s="89">
        <f t="shared" si="8"/>
        <v>0</v>
      </c>
      <c r="Z46" s="89">
        <f t="shared" si="8"/>
        <v>0</v>
      </c>
      <c r="AA46" s="89">
        <f t="shared" si="8"/>
        <v>0</v>
      </c>
      <c r="AB46" s="89">
        <f t="shared" si="8"/>
        <v>0</v>
      </c>
      <c r="AC46" s="89">
        <f t="shared" si="8"/>
        <v>0</v>
      </c>
      <c r="AD46" s="89">
        <f t="shared" si="8"/>
        <v>0</v>
      </c>
      <c r="AE46" s="89">
        <f t="shared" si="8"/>
        <v>0</v>
      </c>
      <c r="AF46" s="89">
        <f t="shared" si="8"/>
        <v>0</v>
      </c>
      <c r="AG46" s="89">
        <f t="shared" si="8"/>
        <v>0</v>
      </c>
      <c r="AH46" s="89">
        <f t="shared" si="8"/>
        <v>0</v>
      </c>
      <c r="AI46" s="89">
        <f t="shared" si="8"/>
        <v>0</v>
      </c>
      <c r="AJ46" s="89">
        <f t="shared" si="8"/>
        <v>0</v>
      </c>
    </row>
    <row r="49" spans="1:47" s="90" customFormat="1" ht="21" x14ac:dyDescent="0.25">
      <c r="A49" s="696" t="s">
        <v>216</v>
      </c>
      <c r="C49" s="151" t="s">
        <v>216</v>
      </c>
      <c r="D49" s="92"/>
      <c r="E49" s="92"/>
      <c r="F49" s="92"/>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U49" s="96"/>
    </row>
    <row r="50" spans="1:47" x14ac:dyDescent="0.25">
      <c r="A50" s="696"/>
    </row>
    <row r="51" spans="1:47" s="118" customFormat="1" ht="15.75" x14ac:dyDescent="0.25">
      <c r="A51" s="696"/>
      <c r="C51" s="163" t="s">
        <v>217</v>
      </c>
      <c r="D51" s="313">
        <f>SUM(F51:AJ51)</f>
        <v>0</v>
      </c>
      <c r="E51" s="86"/>
      <c r="F51" s="89">
        <f>IFERROR(F42-F44-F46-F38+F40,"")</f>
        <v>0</v>
      </c>
      <c r="G51" s="160">
        <f>IFERROR(G42-G44-G46-G38+G40,"")</f>
        <v>0</v>
      </c>
      <c r="H51" s="89">
        <f>IFERROR(H42-H44-H46-H38+H40,"")</f>
        <v>0</v>
      </c>
      <c r="I51" s="89">
        <f t="shared" ref="I51:AJ51" si="9">IFERROR(I42-I44-I46-I38+I40,"")</f>
        <v>0</v>
      </c>
      <c r="J51" s="89">
        <f t="shared" si="9"/>
        <v>0</v>
      </c>
      <c r="K51" s="89">
        <f t="shared" si="9"/>
        <v>0</v>
      </c>
      <c r="L51" s="89">
        <f t="shared" si="9"/>
        <v>0</v>
      </c>
      <c r="M51" s="89">
        <f t="shared" si="9"/>
        <v>0</v>
      </c>
      <c r="N51" s="89">
        <f t="shared" si="9"/>
        <v>0</v>
      </c>
      <c r="O51" s="89">
        <f t="shared" si="9"/>
        <v>0</v>
      </c>
      <c r="P51" s="89">
        <f t="shared" si="9"/>
        <v>0</v>
      </c>
      <c r="Q51" s="89">
        <f t="shared" si="9"/>
        <v>0</v>
      </c>
      <c r="R51" s="89">
        <f t="shared" si="9"/>
        <v>0</v>
      </c>
      <c r="S51" s="89">
        <f t="shared" si="9"/>
        <v>0</v>
      </c>
      <c r="T51" s="89">
        <f t="shared" si="9"/>
        <v>0</v>
      </c>
      <c r="U51" s="89">
        <f t="shared" si="9"/>
        <v>0</v>
      </c>
      <c r="V51" s="89">
        <f t="shared" si="9"/>
        <v>0</v>
      </c>
      <c r="W51" s="89">
        <f t="shared" si="9"/>
        <v>0</v>
      </c>
      <c r="X51" s="89">
        <f t="shared" si="9"/>
        <v>0</v>
      </c>
      <c r="Y51" s="89">
        <f t="shared" si="9"/>
        <v>0</v>
      </c>
      <c r="Z51" s="89">
        <f t="shared" si="9"/>
        <v>0</v>
      </c>
      <c r="AA51" s="89">
        <f t="shared" si="9"/>
        <v>0</v>
      </c>
      <c r="AB51" s="89">
        <f t="shared" si="9"/>
        <v>0</v>
      </c>
      <c r="AC51" s="89">
        <f t="shared" si="9"/>
        <v>0</v>
      </c>
      <c r="AD51" s="89">
        <f t="shared" si="9"/>
        <v>0</v>
      </c>
      <c r="AE51" s="89">
        <f t="shared" si="9"/>
        <v>0</v>
      </c>
      <c r="AF51" s="89">
        <f t="shared" si="9"/>
        <v>0</v>
      </c>
      <c r="AG51" s="89">
        <f t="shared" si="9"/>
        <v>0</v>
      </c>
      <c r="AH51" s="89">
        <f t="shared" si="9"/>
        <v>0</v>
      </c>
      <c r="AI51" s="89">
        <f t="shared" si="9"/>
        <v>0</v>
      </c>
      <c r="AJ51" s="89">
        <f t="shared" si="9"/>
        <v>0</v>
      </c>
      <c r="AK51" s="86"/>
      <c r="AL51" s="86"/>
      <c r="AM51" s="86"/>
      <c r="AN51" s="86"/>
      <c r="AO51" s="86"/>
      <c r="AU51" s="120"/>
    </row>
    <row r="52" spans="1:47" x14ac:dyDescent="0.25">
      <c r="A52" s="696"/>
      <c r="D52" s="314"/>
    </row>
    <row r="53" spans="1:47" x14ac:dyDescent="0.25">
      <c r="A53" s="696"/>
      <c r="D53" s="314"/>
    </row>
    <row r="54" spans="1:47" x14ac:dyDescent="0.25">
      <c r="A54" s="696"/>
      <c r="D54" s="314"/>
    </row>
    <row r="55" spans="1:47" x14ac:dyDescent="0.25">
      <c r="A55" s="696"/>
      <c r="D55" s="314"/>
    </row>
    <row r="56" spans="1:47" x14ac:dyDescent="0.25">
      <c r="A56" s="696"/>
    </row>
    <row r="57" spans="1:47" s="118" customFormat="1" ht="15.75" x14ac:dyDescent="0.25">
      <c r="A57" s="696"/>
      <c r="C57" s="315" t="s">
        <v>218</v>
      </c>
      <c r="D57" s="316" t="str">
        <f>IFERROR(IRR(F57:AJ57,2%),"")</f>
        <v/>
      </c>
      <c r="E57" s="86"/>
      <c r="F57" s="89">
        <f>IFERROR(F21-F23-F25-F17+F19,"")</f>
        <v>0</v>
      </c>
      <c r="G57" s="160">
        <f>IFERROR(G21-G23-G25-G17+G19,"")</f>
        <v>0</v>
      </c>
      <c r="H57" s="89">
        <f>IFERROR(H21-H23-H25-H17+H19,"")</f>
        <v>0</v>
      </c>
      <c r="I57" s="89">
        <f t="shared" ref="I57:AJ57" si="10">IFERROR(I21-I23-I25-I17+I19,"")</f>
        <v>0</v>
      </c>
      <c r="J57" s="89">
        <f t="shared" si="10"/>
        <v>0</v>
      </c>
      <c r="K57" s="89">
        <f t="shared" si="10"/>
        <v>0</v>
      </c>
      <c r="L57" s="89">
        <f t="shared" si="10"/>
        <v>0</v>
      </c>
      <c r="M57" s="89">
        <f t="shared" si="10"/>
        <v>0</v>
      </c>
      <c r="N57" s="89">
        <f t="shared" si="10"/>
        <v>0</v>
      </c>
      <c r="O57" s="89">
        <f t="shared" si="10"/>
        <v>0</v>
      </c>
      <c r="P57" s="89">
        <f t="shared" si="10"/>
        <v>0</v>
      </c>
      <c r="Q57" s="89">
        <f t="shared" si="10"/>
        <v>0</v>
      </c>
      <c r="R57" s="89">
        <f t="shared" si="10"/>
        <v>0</v>
      </c>
      <c r="S57" s="89">
        <f t="shared" si="10"/>
        <v>0</v>
      </c>
      <c r="T57" s="89">
        <f t="shared" si="10"/>
        <v>0</v>
      </c>
      <c r="U57" s="89">
        <f t="shared" si="10"/>
        <v>0</v>
      </c>
      <c r="V57" s="89">
        <f t="shared" si="10"/>
        <v>0</v>
      </c>
      <c r="W57" s="89">
        <f t="shared" si="10"/>
        <v>0</v>
      </c>
      <c r="X57" s="89">
        <f t="shared" si="10"/>
        <v>0</v>
      </c>
      <c r="Y57" s="89">
        <f t="shared" si="10"/>
        <v>0</v>
      </c>
      <c r="Z57" s="89">
        <f t="shared" si="10"/>
        <v>0</v>
      </c>
      <c r="AA57" s="89">
        <f t="shared" si="10"/>
        <v>0</v>
      </c>
      <c r="AB57" s="89">
        <f t="shared" si="10"/>
        <v>0</v>
      </c>
      <c r="AC57" s="89">
        <f t="shared" si="10"/>
        <v>0</v>
      </c>
      <c r="AD57" s="89">
        <f t="shared" si="10"/>
        <v>0</v>
      </c>
      <c r="AE57" s="89">
        <f t="shared" si="10"/>
        <v>0</v>
      </c>
      <c r="AF57" s="89">
        <f t="shared" si="10"/>
        <v>0</v>
      </c>
      <c r="AG57" s="89">
        <f t="shared" si="10"/>
        <v>0</v>
      </c>
      <c r="AH57" s="89">
        <f t="shared" si="10"/>
        <v>0</v>
      </c>
      <c r="AI57" s="89">
        <f t="shared" si="10"/>
        <v>0</v>
      </c>
      <c r="AJ57" s="89">
        <f t="shared" si="10"/>
        <v>0</v>
      </c>
      <c r="AK57" s="86"/>
      <c r="AL57" s="86"/>
      <c r="AM57" s="86"/>
      <c r="AN57" s="86"/>
      <c r="AO57" s="86"/>
      <c r="AU57" s="120"/>
    </row>
    <row r="58" spans="1:47" x14ac:dyDescent="0.25">
      <c r="A58" s="696"/>
    </row>
    <row r="59" spans="1:47" x14ac:dyDescent="0.25">
      <c r="A59" s="696"/>
    </row>
    <row r="60" spans="1:47" x14ac:dyDescent="0.25">
      <c r="A60" s="696"/>
    </row>
    <row r="61" spans="1:47" x14ac:dyDescent="0.25">
      <c r="A61" s="696"/>
    </row>
    <row r="62" spans="1:47" x14ac:dyDescent="0.25">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row>
    <row r="63" spans="1:47" x14ac:dyDescent="0.25">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row>
  </sheetData>
  <mergeCells count="9">
    <mergeCell ref="N1:W1"/>
    <mergeCell ref="A49:A61"/>
    <mergeCell ref="C32:D32"/>
    <mergeCell ref="A1:M1"/>
    <mergeCell ref="D2:F2"/>
    <mergeCell ref="C7:D7"/>
    <mergeCell ref="C9:E10"/>
    <mergeCell ref="A15:A25"/>
    <mergeCell ref="A29:A4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02DB2-5D61-43D4-9D84-730D3E2AAFEB}">
  <dimension ref="A1:AU85"/>
  <sheetViews>
    <sheetView showGridLines="0" zoomScale="90" zoomScaleNormal="90" workbookViewId="0">
      <selection activeCell="E17" sqref="E17"/>
    </sheetView>
  </sheetViews>
  <sheetFormatPr defaultColWidth="8.5703125" defaultRowHeight="11.25" x14ac:dyDescent="0.25"/>
  <cols>
    <col min="1" max="1" width="8.5703125" style="86"/>
    <col min="2" max="2" width="2.5703125" style="86" customWidth="1"/>
    <col min="3" max="3" width="70.7109375" style="86" customWidth="1"/>
    <col min="4" max="5" width="18" style="86" customWidth="1"/>
    <col min="6" max="8" width="18" style="87" customWidth="1"/>
    <col min="9" max="9" width="18.42578125" style="87" customWidth="1"/>
    <col min="10" max="35" width="18" style="87" customWidth="1"/>
    <col min="36" max="40" width="10.5703125" style="86" customWidth="1"/>
    <col min="41" max="45" width="10.7109375" style="86" customWidth="1"/>
    <col min="46" max="46" width="8.5703125" style="87"/>
    <col min="47" max="16384" width="8.5703125" style="86"/>
  </cols>
  <sheetData>
    <row r="1" spans="1:47" ht="94.5" customHeight="1" x14ac:dyDescent="0.25">
      <c r="A1" s="570"/>
      <c r="B1" s="570"/>
      <c r="C1" s="570"/>
      <c r="D1" s="570"/>
      <c r="E1" s="570"/>
      <c r="F1" s="570"/>
      <c r="G1" s="570"/>
      <c r="H1" s="570"/>
      <c r="I1" s="570"/>
      <c r="J1" s="570"/>
      <c r="K1" s="570"/>
      <c r="L1" s="570"/>
      <c r="M1" s="570"/>
      <c r="O1" s="695" t="s">
        <v>4</v>
      </c>
      <c r="P1" s="695"/>
      <c r="Q1" s="695"/>
      <c r="R1" s="695"/>
      <c r="S1" s="695"/>
      <c r="T1" s="695"/>
      <c r="U1" s="695"/>
      <c r="AJ1" s="87"/>
      <c r="AT1" s="86"/>
      <c r="AU1" s="87"/>
    </row>
    <row r="2" spans="1:47" s="88" customFormat="1" x14ac:dyDescent="0.25">
      <c r="A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86"/>
    </row>
    <row r="4" spans="1:47" s="97" customFormat="1" x14ac:dyDescent="0.25">
      <c r="C4" s="25"/>
      <c r="D4" s="25"/>
      <c r="E4" s="98"/>
      <c r="F4" s="99"/>
      <c r="G4" s="98"/>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86"/>
      <c r="AK4" s="25"/>
      <c r="AL4" s="25"/>
      <c r="AM4" s="25"/>
      <c r="AN4" s="25"/>
      <c r="AO4" s="25"/>
      <c r="AP4" s="25"/>
      <c r="AQ4" s="25"/>
      <c r="AR4" s="25"/>
      <c r="AS4" s="25"/>
      <c r="AT4" s="25"/>
    </row>
    <row r="5" spans="1:47" s="25" customFormat="1" ht="30" customHeight="1" x14ac:dyDescent="0.25">
      <c r="C5" s="704" t="s">
        <v>173</v>
      </c>
      <c r="D5" s="704"/>
      <c r="E5" s="285"/>
      <c r="F5" s="285">
        <v>1</v>
      </c>
      <c r="G5" s="285">
        <v>2</v>
      </c>
      <c r="H5" s="285">
        <v>3</v>
      </c>
      <c r="I5" s="285">
        <v>4</v>
      </c>
      <c r="J5" s="285">
        <v>5</v>
      </c>
      <c r="K5" s="285">
        <v>6</v>
      </c>
      <c r="L5" s="285">
        <v>7</v>
      </c>
      <c r="M5" s="285">
        <v>8</v>
      </c>
      <c r="N5" s="285">
        <v>9</v>
      </c>
      <c r="O5" s="285">
        <v>10</v>
      </c>
      <c r="P5" s="285">
        <v>11</v>
      </c>
      <c r="Q5" s="285">
        <v>12</v>
      </c>
      <c r="R5" s="285">
        <v>13</v>
      </c>
      <c r="S5" s="285">
        <v>14</v>
      </c>
      <c r="T5" s="285">
        <v>15</v>
      </c>
      <c r="U5" s="285">
        <v>16</v>
      </c>
      <c r="V5" s="285">
        <v>17</v>
      </c>
      <c r="W5" s="285">
        <v>18</v>
      </c>
      <c r="X5" s="285">
        <v>19</v>
      </c>
      <c r="Y5" s="285">
        <v>20</v>
      </c>
      <c r="Z5" s="285">
        <v>21</v>
      </c>
      <c r="AA5" s="285">
        <v>22</v>
      </c>
      <c r="AB5" s="285">
        <v>23</v>
      </c>
      <c r="AC5" s="285">
        <v>24</v>
      </c>
      <c r="AD5" s="285">
        <v>25</v>
      </c>
      <c r="AE5" s="285">
        <v>26</v>
      </c>
      <c r="AF5" s="285">
        <v>27</v>
      </c>
      <c r="AG5" s="285">
        <v>28</v>
      </c>
      <c r="AH5" s="285">
        <v>29</v>
      </c>
      <c r="AI5" s="285">
        <v>30</v>
      </c>
      <c r="AJ5" s="86"/>
    </row>
    <row r="6" spans="1:47" s="25" customFormat="1" x14ac:dyDescent="0.25">
      <c r="C6" s="158"/>
      <c r="D6" s="158"/>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86"/>
    </row>
    <row r="7" spans="1:47" s="25" customFormat="1" hidden="1" x14ac:dyDescent="0.25">
      <c r="C7" s="158"/>
      <c r="D7" s="158"/>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86"/>
    </row>
    <row r="8" spans="1:47" s="25" customFormat="1" x14ac:dyDescent="0.25">
      <c r="C8" s="158"/>
      <c r="D8" s="158"/>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86"/>
    </row>
    <row r="9" spans="1:47" s="166" customFormat="1" ht="21" x14ac:dyDescent="0.25">
      <c r="A9" s="95"/>
      <c r="C9" s="167" t="s">
        <v>138</v>
      </c>
      <c r="D9" s="167"/>
      <c r="E9" s="168"/>
      <c r="F9" s="168"/>
      <c r="G9" s="168"/>
      <c r="H9" s="168"/>
      <c r="I9" s="168"/>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86"/>
    </row>
    <row r="10" spans="1:47" s="25" customFormat="1" x14ac:dyDescent="0.25">
      <c r="D10" s="109"/>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86"/>
      <c r="AT10" s="29"/>
    </row>
    <row r="11" spans="1:47" s="97" customFormat="1" x14ac:dyDescent="0.25">
      <c r="A11" s="696" t="s">
        <v>139</v>
      </c>
      <c r="C11" s="705" t="s">
        <v>140</v>
      </c>
      <c r="D11" s="170"/>
      <c r="E11" s="171"/>
      <c r="F11" s="128" t="s">
        <v>65</v>
      </c>
      <c r="G11" s="171"/>
      <c r="H11" s="171"/>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72" t="s">
        <v>87</v>
      </c>
      <c r="AJ11" s="86"/>
      <c r="AT11" s="132"/>
    </row>
    <row r="12" spans="1:47" s="97" customFormat="1" x14ac:dyDescent="0.25">
      <c r="A12" s="696"/>
      <c r="C12" s="706"/>
      <c r="D12" s="173" t="s">
        <v>31</v>
      </c>
      <c r="E12" s="127">
        <f>F12-1</f>
        <v>2024</v>
      </c>
      <c r="F12" s="128">
        <f>I.Pressupostos!G12</f>
        <v>2025</v>
      </c>
      <c r="G12" s="127">
        <f>F12+1</f>
        <v>2026</v>
      </c>
      <c r="H12" s="127">
        <f t="shared" ref="H12:AI12" si="0">G12+1</f>
        <v>2027</v>
      </c>
      <c r="I12" s="127">
        <f t="shared" si="0"/>
        <v>2028</v>
      </c>
      <c r="J12" s="127">
        <f t="shared" si="0"/>
        <v>2029</v>
      </c>
      <c r="K12" s="127">
        <f t="shared" si="0"/>
        <v>2030</v>
      </c>
      <c r="L12" s="127">
        <f t="shared" si="0"/>
        <v>2031</v>
      </c>
      <c r="M12" s="127">
        <f t="shared" si="0"/>
        <v>2032</v>
      </c>
      <c r="N12" s="127">
        <f t="shared" si="0"/>
        <v>2033</v>
      </c>
      <c r="O12" s="127">
        <f t="shared" si="0"/>
        <v>2034</v>
      </c>
      <c r="P12" s="127">
        <f t="shared" si="0"/>
        <v>2035</v>
      </c>
      <c r="Q12" s="127">
        <f t="shared" si="0"/>
        <v>2036</v>
      </c>
      <c r="R12" s="127">
        <f t="shared" si="0"/>
        <v>2037</v>
      </c>
      <c r="S12" s="127">
        <f t="shared" si="0"/>
        <v>2038</v>
      </c>
      <c r="T12" s="127">
        <f t="shared" si="0"/>
        <v>2039</v>
      </c>
      <c r="U12" s="127">
        <f t="shared" si="0"/>
        <v>2040</v>
      </c>
      <c r="V12" s="127">
        <f t="shared" si="0"/>
        <v>2041</v>
      </c>
      <c r="W12" s="127">
        <f t="shared" si="0"/>
        <v>2042</v>
      </c>
      <c r="X12" s="127">
        <f t="shared" si="0"/>
        <v>2043</v>
      </c>
      <c r="Y12" s="127">
        <f t="shared" si="0"/>
        <v>2044</v>
      </c>
      <c r="Z12" s="127">
        <f t="shared" si="0"/>
        <v>2045</v>
      </c>
      <c r="AA12" s="127">
        <f t="shared" si="0"/>
        <v>2046</v>
      </c>
      <c r="AB12" s="127">
        <f t="shared" si="0"/>
        <v>2047</v>
      </c>
      <c r="AC12" s="127">
        <f t="shared" si="0"/>
        <v>2048</v>
      </c>
      <c r="AD12" s="127">
        <f t="shared" si="0"/>
        <v>2049</v>
      </c>
      <c r="AE12" s="127">
        <f t="shared" si="0"/>
        <v>2050</v>
      </c>
      <c r="AF12" s="127">
        <f t="shared" si="0"/>
        <v>2051</v>
      </c>
      <c r="AG12" s="127">
        <f t="shared" si="0"/>
        <v>2052</v>
      </c>
      <c r="AH12" s="127">
        <f t="shared" si="0"/>
        <v>2053</v>
      </c>
      <c r="AI12" s="127">
        <f t="shared" si="0"/>
        <v>2054</v>
      </c>
      <c r="AJ12" s="86"/>
      <c r="AT12" s="132"/>
    </row>
    <row r="13" spans="1:47" s="109" customFormat="1" ht="25.5" customHeight="1" x14ac:dyDescent="0.25">
      <c r="A13" s="696"/>
      <c r="C13" s="287"/>
      <c r="D13" s="119">
        <f t="shared" ref="D13:D23" si="1">SUM(E13:AI13)</f>
        <v>0</v>
      </c>
      <c r="E13" s="175"/>
      <c r="F13" s="176"/>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86"/>
      <c r="AT13" s="110"/>
    </row>
    <row r="14" spans="1:47" s="109" customFormat="1" ht="25.5" customHeight="1" x14ac:dyDescent="0.25">
      <c r="A14" s="696"/>
      <c r="C14" s="287"/>
      <c r="D14" s="119">
        <f t="shared" si="1"/>
        <v>0</v>
      </c>
      <c r="E14" s="175"/>
      <c r="F14" s="176"/>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86"/>
      <c r="AT14" s="110"/>
    </row>
    <row r="15" spans="1:47" s="109" customFormat="1" ht="25.5" customHeight="1" x14ac:dyDescent="0.25">
      <c r="A15" s="696"/>
      <c r="C15" s="287"/>
      <c r="D15" s="119">
        <f t="shared" si="1"/>
        <v>0</v>
      </c>
      <c r="E15" s="175"/>
      <c r="F15" s="176"/>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86"/>
      <c r="AT15" s="110"/>
    </row>
    <row r="16" spans="1:47" s="109" customFormat="1" ht="25.5" customHeight="1" x14ac:dyDescent="0.25">
      <c r="A16" s="696"/>
      <c r="C16" s="287"/>
      <c r="D16" s="119">
        <f t="shared" si="1"/>
        <v>0</v>
      </c>
      <c r="E16" s="175"/>
      <c r="F16" s="176"/>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86"/>
      <c r="AT16" s="110"/>
    </row>
    <row r="17" spans="1:46" s="109" customFormat="1" ht="25.5" customHeight="1" x14ac:dyDescent="0.25">
      <c r="A17" s="696"/>
      <c r="C17" s="287"/>
      <c r="D17" s="119">
        <f t="shared" si="1"/>
        <v>0</v>
      </c>
      <c r="E17" s="175"/>
      <c r="F17" s="176"/>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86"/>
      <c r="AT17" s="110"/>
    </row>
    <row r="18" spans="1:46" s="109" customFormat="1" x14ac:dyDescent="0.25">
      <c r="A18" s="696"/>
      <c r="C18" s="174"/>
      <c r="D18" s="119">
        <f t="shared" si="1"/>
        <v>0</v>
      </c>
      <c r="E18" s="175"/>
      <c r="F18" s="176"/>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86"/>
      <c r="AT18" s="110"/>
    </row>
    <row r="19" spans="1:46" s="109" customFormat="1" x14ac:dyDescent="0.25">
      <c r="A19" s="696"/>
      <c r="C19" s="177"/>
      <c r="D19" s="119">
        <f t="shared" si="1"/>
        <v>0</v>
      </c>
      <c r="E19" s="175"/>
      <c r="F19" s="176"/>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86"/>
      <c r="AT19" s="110"/>
    </row>
    <row r="20" spans="1:46" s="109" customFormat="1" x14ac:dyDescent="0.25">
      <c r="A20" s="696"/>
      <c r="C20" s="177"/>
      <c r="D20" s="119">
        <f t="shared" si="1"/>
        <v>0</v>
      </c>
      <c r="E20" s="175"/>
      <c r="F20" s="176"/>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86"/>
      <c r="AT20" s="110"/>
    </row>
    <row r="21" spans="1:46" s="109" customFormat="1" x14ac:dyDescent="0.25">
      <c r="A21" s="696"/>
      <c r="C21" s="177"/>
      <c r="D21" s="119">
        <f t="shared" si="1"/>
        <v>0</v>
      </c>
      <c r="E21" s="175"/>
      <c r="F21" s="176"/>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86"/>
      <c r="AT21" s="110"/>
    </row>
    <row r="22" spans="1:46" s="109" customFormat="1" x14ac:dyDescent="0.25">
      <c r="A22" s="696"/>
      <c r="C22" s="177"/>
      <c r="D22" s="119">
        <f t="shared" si="1"/>
        <v>0</v>
      </c>
      <c r="E22" s="175"/>
      <c r="F22" s="176"/>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86"/>
      <c r="AT22" s="110"/>
    </row>
    <row r="23" spans="1:46" s="178" customFormat="1" ht="15" customHeight="1" x14ac:dyDescent="0.25">
      <c r="A23" s="696"/>
      <c r="C23" s="126" t="s">
        <v>176</v>
      </c>
      <c r="D23" s="119">
        <f t="shared" si="1"/>
        <v>0</v>
      </c>
      <c r="E23" s="119">
        <f t="shared" ref="E23:AI23" si="2">SUM(E13:E22)</f>
        <v>0</v>
      </c>
      <c r="F23" s="137">
        <f>SUM(F13:F22)</f>
        <v>0</v>
      </c>
      <c r="G23" s="119">
        <f t="shared" si="2"/>
        <v>0</v>
      </c>
      <c r="H23" s="119">
        <f t="shared" si="2"/>
        <v>0</v>
      </c>
      <c r="I23" s="119">
        <f t="shared" si="2"/>
        <v>0</v>
      </c>
      <c r="J23" s="119">
        <f t="shared" si="2"/>
        <v>0</v>
      </c>
      <c r="K23" s="119">
        <f t="shared" si="2"/>
        <v>0</v>
      </c>
      <c r="L23" s="119">
        <f t="shared" si="2"/>
        <v>0</v>
      </c>
      <c r="M23" s="119">
        <f t="shared" si="2"/>
        <v>0</v>
      </c>
      <c r="N23" s="119">
        <f t="shared" si="2"/>
        <v>0</v>
      </c>
      <c r="O23" s="119">
        <f t="shared" si="2"/>
        <v>0</v>
      </c>
      <c r="P23" s="119">
        <f t="shared" si="2"/>
        <v>0</v>
      </c>
      <c r="Q23" s="119">
        <f t="shared" si="2"/>
        <v>0</v>
      </c>
      <c r="R23" s="119">
        <f t="shared" si="2"/>
        <v>0</v>
      </c>
      <c r="S23" s="119">
        <f t="shared" si="2"/>
        <v>0</v>
      </c>
      <c r="T23" s="119">
        <f t="shared" si="2"/>
        <v>0</v>
      </c>
      <c r="U23" s="119">
        <f t="shared" si="2"/>
        <v>0</v>
      </c>
      <c r="V23" s="119">
        <f t="shared" si="2"/>
        <v>0</v>
      </c>
      <c r="W23" s="119">
        <f t="shared" si="2"/>
        <v>0</v>
      </c>
      <c r="X23" s="119">
        <f t="shared" si="2"/>
        <v>0</v>
      </c>
      <c r="Y23" s="119">
        <f t="shared" si="2"/>
        <v>0</v>
      </c>
      <c r="Z23" s="119">
        <f t="shared" si="2"/>
        <v>0</v>
      </c>
      <c r="AA23" s="119">
        <f t="shared" si="2"/>
        <v>0</v>
      </c>
      <c r="AB23" s="119">
        <f t="shared" si="2"/>
        <v>0</v>
      </c>
      <c r="AC23" s="119">
        <f t="shared" si="2"/>
        <v>0</v>
      </c>
      <c r="AD23" s="119">
        <f t="shared" si="2"/>
        <v>0</v>
      </c>
      <c r="AE23" s="119">
        <f t="shared" si="2"/>
        <v>0</v>
      </c>
      <c r="AF23" s="119">
        <f t="shared" si="2"/>
        <v>0</v>
      </c>
      <c r="AG23" s="119">
        <f t="shared" si="2"/>
        <v>0</v>
      </c>
      <c r="AH23" s="119">
        <f t="shared" si="2"/>
        <v>0</v>
      </c>
      <c r="AI23" s="119">
        <f t="shared" si="2"/>
        <v>0</v>
      </c>
      <c r="AJ23" s="86"/>
      <c r="AT23" s="179"/>
    </row>
    <row r="24" spans="1:46" s="178" customFormat="1" ht="15" customHeight="1" x14ac:dyDescent="0.25">
      <c r="A24" s="696"/>
      <c r="C24" s="126" t="s">
        <v>177</v>
      </c>
      <c r="D24" s="119">
        <f>IFERROR(SUM(E24:AI24),"")</f>
        <v>0</v>
      </c>
      <c r="E24" s="119">
        <f>IFERROR(E23*I.Pressupostos!L37,"")</f>
        <v>0</v>
      </c>
      <c r="F24" s="119">
        <f>IFERROR(F23*I.Pressupostos!M37,"")</f>
        <v>0</v>
      </c>
      <c r="G24" s="119">
        <f>IFERROR(G23*I.Pressupostos!N37,"")</f>
        <v>0</v>
      </c>
      <c r="H24" s="119">
        <f>IFERROR(H23*I.Pressupostos!O37,"")</f>
        <v>0</v>
      </c>
      <c r="I24" s="119">
        <f>IFERROR(I23*I.Pressupostos!P37,"")</f>
        <v>0</v>
      </c>
      <c r="J24" s="119">
        <f>IFERROR(J23*I.Pressupostos!Q37,"")</f>
        <v>0</v>
      </c>
      <c r="K24" s="119">
        <f>IFERROR(K23*I.Pressupostos!R37,"")</f>
        <v>0</v>
      </c>
      <c r="L24" s="119">
        <f>IFERROR(L23*I.Pressupostos!S37,"")</f>
        <v>0</v>
      </c>
      <c r="M24" s="119">
        <f>IFERROR(M23*I.Pressupostos!T37,"")</f>
        <v>0</v>
      </c>
      <c r="N24" s="119">
        <f>IFERROR(N23*I.Pressupostos!U37,"")</f>
        <v>0</v>
      </c>
      <c r="O24" s="119">
        <f>IFERROR(O23*I.Pressupostos!V37,"")</f>
        <v>0</v>
      </c>
      <c r="P24" s="119">
        <f>IFERROR(P23*I.Pressupostos!W37,"")</f>
        <v>0</v>
      </c>
      <c r="Q24" s="119">
        <f>IFERROR(Q23*I.Pressupostos!X37,"")</f>
        <v>0</v>
      </c>
      <c r="R24" s="119">
        <f>IFERROR(R23*I.Pressupostos!Y37,"")</f>
        <v>0</v>
      </c>
      <c r="S24" s="119">
        <f>IFERROR(S23*I.Pressupostos!Z37,"")</f>
        <v>0</v>
      </c>
      <c r="T24" s="119">
        <f>IFERROR(T23*I.Pressupostos!AA37,"")</f>
        <v>0</v>
      </c>
      <c r="U24" s="119">
        <f>IFERROR(U23*I.Pressupostos!AB37,"")</f>
        <v>0</v>
      </c>
      <c r="V24" s="119">
        <f>IFERROR(V23*I.Pressupostos!AC37,"")</f>
        <v>0</v>
      </c>
      <c r="W24" s="119">
        <f>IFERROR(W23*I.Pressupostos!AD37,"")</f>
        <v>0</v>
      </c>
      <c r="X24" s="119">
        <f>IFERROR(X23*I.Pressupostos!AE37,"")</f>
        <v>0</v>
      </c>
      <c r="Y24" s="119">
        <f>IFERROR(Y23*I.Pressupostos!AF37,"")</f>
        <v>0</v>
      </c>
      <c r="Z24" s="119">
        <f>IFERROR(Z23*I.Pressupostos!AG37,"")</f>
        <v>0</v>
      </c>
      <c r="AA24" s="119">
        <f>IFERROR(AA23*I.Pressupostos!AH37,"")</f>
        <v>0</v>
      </c>
      <c r="AB24" s="119">
        <f>IFERROR(AB23*I.Pressupostos!AI37,"")</f>
        <v>0</v>
      </c>
      <c r="AC24" s="119">
        <f>IFERROR(AC23*I.Pressupostos!AJ37,"")</f>
        <v>0</v>
      </c>
      <c r="AD24" s="119">
        <f>IFERROR(AD23*I.Pressupostos!AK37,"")</f>
        <v>0</v>
      </c>
      <c r="AE24" s="119">
        <f>IFERROR(AE23*I.Pressupostos!AL37,"")</f>
        <v>0</v>
      </c>
      <c r="AF24" s="119">
        <f>IFERROR(AF23*I.Pressupostos!AM37,"")</f>
        <v>0</v>
      </c>
      <c r="AG24" s="119">
        <f>IFERROR(AG23*I.Pressupostos!AN37,"")</f>
        <v>0</v>
      </c>
      <c r="AH24" s="119">
        <f>IFERROR(AH23*I.Pressupostos!AO37,"")</f>
        <v>0</v>
      </c>
      <c r="AI24" s="119">
        <f>IFERROR(AI23*I.Pressupostos!AP37,"")</f>
        <v>0</v>
      </c>
      <c r="AJ24" s="86"/>
      <c r="AT24" s="179"/>
    </row>
    <row r="25" spans="1:46" s="180" customFormat="1" ht="6.75" x14ac:dyDescent="0.25">
      <c r="A25" s="696"/>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2"/>
      <c r="AT25" s="183"/>
    </row>
    <row r="26" spans="1:46" s="109" customFormat="1" x14ac:dyDescent="0.25">
      <c r="A26" s="696"/>
      <c r="C26" s="145" t="s">
        <v>141</v>
      </c>
      <c r="D26" s="119">
        <f>SUM(E26:AI26)</f>
        <v>0</v>
      </c>
      <c r="E26" s="184">
        <f>'I.2 Ficha Receitas'!E67</f>
        <v>0</v>
      </c>
      <c r="F26" s="185">
        <f>'I.2 Ficha Receitas'!F67</f>
        <v>0</v>
      </c>
      <c r="G26" s="184">
        <f>'I.2 Ficha Receitas'!G67</f>
        <v>0</v>
      </c>
      <c r="H26" s="184">
        <f>'I.2 Ficha Receitas'!H67</f>
        <v>0</v>
      </c>
      <c r="I26" s="184">
        <f>'I.2 Ficha Receitas'!I67</f>
        <v>0</v>
      </c>
      <c r="J26" s="184">
        <f>'I.2 Ficha Receitas'!J67</f>
        <v>0</v>
      </c>
      <c r="K26" s="184">
        <f>'I.2 Ficha Receitas'!K67</f>
        <v>0</v>
      </c>
      <c r="L26" s="184">
        <f>'I.2 Ficha Receitas'!L67</f>
        <v>0</v>
      </c>
      <c r="M26" s="184">
        <f>'I.2 Ficha Receitas'!M67</f>
        <v>0</v>
      </c>
      <c r="N26" s="184">
        <f>'I.2 Ficha Receitas'!N67</f>
        <v>0</v>
      </c>
      <c r="O26" s="184">
        <f>'I.2 Ficha Receitas'!O67</f>
        <v>0</v>
      </c>
      <c r="P26" s="184">
        <f>'I.2 Ficha Receitas'!P67</f>
        <v>0</v>
      </c>
      <c r="Q26" s="184">
        <f>'I.2 Ficha Receitas'!Q67</f>
        <v>0</v>
      </c>
      <c r="R26" s="184">
        <f>'I.2 Ficha Receitas'!R67</f>
        <v>0</v>
      </c>
      <c r="S26" s="184">
        <f>'I.2 Ficha Receitas'!S67</f>
        <v>0</v>
      </c>
      <c r="T26" s="184">
        <f>'I.2 Ficha Receitas'!T67</f>
        <v>0</v>
      </c>
      <c r="U26" s="184">
        <f>'I.2 Ficha Receitas'!U67</f>
        <v>0</v>
      </c>
      <c r="V26" s="184">
        <f>'I.2 Ficha Receitas'!V67</f>
        <v>0</v>
      </c>
      <c r="W26" s="184">
        <f>'I.2 Ficha Receitas'!W67</f>
        <v>0</v>
      </c>
      <c r="X26" s="184">
        <f>'I.2 Ficha Receitas'!X67</f>
        <v>0</v>
      </c>
      <c r="Y26" s="184">
        <f>'I.2 Ficha Receitas'!Y67</f>
        <v>0</v>
      </c>
      <c r="Z26" s="184">
        <f>'I.2 Ficha Receitas'!Z67</f>
        <v>0</v>
      </c>
      <c r="AA26" s="184">
        <f>'I.2 Ficha Receitas'!AA67</f>
        <v>0</v>
      </c>
      <c r="AB26" s="184">
        <f>'I.2 Ficha Receitas'!AB67</f>
        <v>0</v>
      </c>
      <c r="AC26" s="184">
        <f>'I.2 Ficha Receitas'!AC67</f>
        <v>0</v>
      </c>
      <c r="AD26" s="184">
        <f>'I.2 Ficha Receitas'!AD67</f>
        <v>0</v>
      </c>
      <c r="AE26" s="184">
        <f>'I.2 Ficha Receitas'!AE67</f>
        <v>0</v>
      </c>
      <c r="AF26" s="184">
        <f>'I.2 Ficha Receitas'!AF67</f>
        <v>0</v>
      </c>
      <c r="AG26" s="184">
        <f>'I.2 Ficha Receitas'!AG67</f>
        <v>0</v>
      </c>
      <c r="AH26" s="184">
        <f>'I.2 Ficha Receitas'!AH67</f>
        <v>0</v>
      </c>
      <c r="AI26" s="184">
        <f>'I.2 Ficha Receitas'!AI67</f>
        <v>0</v>
      </c>
      <c r="AJ26" s="86"/>
      <c r="AT26" s="110"/>
    </row>
    <row r="27" spans="1:46" s="180" customFormat="1" ht="6.75" x14ac:dyDescent="0.25">
      <c r="A27" s="696"/>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J27" s="182"/>
      <c r="AT27" s="183"/>
    </row>
    <row r="28" spans="1:46" s="109" customFormat="1" x14ac:dyDescent="0.25">
      <c r="A28" s="696"/>
      <c r="C28" s="145" t="s">
        <v>142</v>
      </c>
      <c r="D28" s="119">
        <f>IFERROR(SUM(E28:AI28),"")</f>
        <v>0</v>
      </c>
      <c r="E28" s="184">
        <f t="shared" ref="E28:AI28" si="3">IFERROR(+E26+E24,"")</f>
        <v>0</v>
      </c>
      <c r="F28" s="185">
        <f t="shared" si="3"/>
        <v>0</v>
      </c>
      <c r="G28" s="184">
        <f>IFERROR(+G26+G24,"")</f>
        <v>0</v>
      </c>
      <c r="H28" s="184">
        <f t="shared" si="3"/>
        <v>0</v>
      </c>
      <c r="I28" s="184">
        <f t="shared" si="3"/>
        <v>0</v>
      </c>
      <c r="J28" s="184">
        <f t="shared" si="3"/>
        <v>0</v>
      </c>
      <c r="K28" s="184">
        <f t="shared" si="3"/>
        <v>0</v>
      </c>
      <c r="L28" s="184">
        <f t="shared" si="3"/>
        <v>0</v>
      </c>
      <c r="M28" s="184">
        <f t="shared" si="3"/>
        <v>0</v>
      </c>
      <c r="N28" s="184">
        <f t="shared" si="3"/>
        <v>0</v>
      </c>
      <c r="O28" s="184">
        <f t="shared" si="3"/>
        <v>0</v>
      </c>
      <c r="P28" s="184">
        <f t="shared" si="3"/>
        <v>0</v>
      </c>
      <c r="Q28" s="184">
        <f t="shared" si="3"/>
        <v>0</v>
      </c>
      <c r="R28" s="184">
        <f t="shared" si="3"/>
        <v>0</v>
      </c>
      <c r="S28" s="184">
        <f t="shared" si="3"/>
        <v>0</v>
      </c>
      <c r="T28" s="184">
        <f t="shared" si="3"/>
        <v>0</v>
      </c>
      <c r="U28" s="184">
        <f t="shared" si="3"/>
        <v>0</v>
      </c>
      <c r="V28" s="184">
        <f t="shared" si="3"/>
        <v>0</v>
      </c>
      <c r="W28" s="184">
        <f t="shared" si="3"/>
        <v>0</v>
      </c>
      <c r="X28" s="184">
        <f t="shared" si="3"/>
        <v>0</v>
      </c>
      <c r="Y28" s="184">
        <f t="shared" si="3"/>
        <v>0</v>
      </c>
      <c r="Z28" s="184">
        <f t="shared" si="3"/>
        <v>0</v>
      </c>
      <c r="AA28" s="184">
        <f t="shared" si="3"/>
        <v>0</v>
      </c>
      <c r="AB28" s="184">
        <f t="shared" si="3"/>
        <v>0</v>
      </c>
      <c r="AC28" s="184">
        <f t="shared" si="3"/>
        <v>0</v>
      </c>
      <c r="AD28" s="184">
        <f t="shared" si="3"/>
        <v>0</v>
      </c>
      <c r="AE28" s="184">
        <f t="shared" si="3"/>
        <v>0</v>
      </c>
      <c r="AF28" s="184">
        <f t="shared" si="3"/>
        <v>0</v>
      </c>
      <c r="AG28" s="184">
        <f t="shared" si="3"/>
        <v>0</v>
      </c>
      <c r="AH28" s="184">
        <f t="shared" si="3"/>
        <v>0</v>
      </c>
      <c r="AI28" s="184">
        <f t="shared" si="3"/>
        <v>0</v>
      </c>
      <c r="AJ28" s="86"/>
      <c r="AT28" s="110"/>
    </row>
    <row r="29" spans="1:46" s="109" customFormat="1" x14ac:dyDescent="0.25">
      <c r="C29" s="136"/>
      <c r="D29" s="136"/>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86"/>
      <c r="AT29" s="110"/>
    </row>
    <row r="30" spans="1:46" s="109" customFormat="1" x14ac:dyDescent="0.25">
      <c r="C30" s="136"/>
      <c r="D30" s="136"/>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86"/>
      <c r="AT30" s="110"/>
    </row>
    <row r="31" spans="1:46" s="109" customFormat="1" ht="10.5" customHeight="1" x14ac:dyDescent="0.25">
      <c r="A31" s="707" t="s">
        <v>143</v>
      </c>
      <c r="C31" s="705" t="s">
        <v>144</v>
      </c>
      <c r="D31" s="189"/>
      <c r="E31" s="171"/>
      <c r="F31" s="128" t="s">
        <v>65</v>
      </c>
      <c r="G31" s="171"/>
      <c r="H31" s="171"/>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72" t="s">
        <v>87</v>
      </c>
      <c r="AJ31" s="86"/>
      <c r="AT31" s="110"/>
    </row>
    <row r="32" spans="1:46" s="109" customFormat="1" ht="10.5" customHeight="1" x14ac:dyDescent="0.25">
      <c r="A32" s="696"/>
      <c r="C32" s="706"/>
      <c r="D32" s="173" t="s">
        <v>31</v>
      </c>
      <c r="E32" s="127">
        <f>F32-1</f>
        <v>2024</v>
      </c>
      <c r="F32" s="128">
        <f>I.Pressupostos!G12</f>
        <v>2025</v>
      </c>
      <c r="G32" s="127">
        <f>F32+1</f>
        <v>2026</v>
      </c>
      <c r="H32" s="127">
        <f t="shared" ref="H32:AI32" si="4">G32+1</f>
        <v>2027</v>
      </c>
      <c r="I32" s="127">
        <f t="shared" si="4"/>
        <v>2028</v>
      </c>
      <c r="J32" s="127">
        <f t="shared" si="4"/>
        <v>2029</v>
      </c>
      <c r="K32" s="127">
        <f t="shared" si="4"/>
        <v>2030</v>
      </c>
      <c r="L32" s="127">
        <f t="shared" si="4"/>
        <v>2031</v>
      </c>
      <c r="M32" s="127">
        <f t="shared" si="4"/>
        <v>2032</v>
      </c>
      <c r="N32" s="127">
        <f t="shared" si="4"/>
        <v>2033</v>
      </c>
      <c r="O32" s="127">
        <f t="shared" si="4"/>
        <v>2034</v>
      </c>
      <c r="P32" s="127">
        <f t="shared" si="4"/>
        <v>2035</v>
      </c>
      <c r="Q32" s="127">
        <f t="shared" si="4"/>
        <v>2036</v>
      </c>
      <c r="R32" s="127">
        <f t="shared" si="4"/>
        <v>2037</v>
      </c>
      <c r="S32" s="127">
        <f t="shared" si="4"/>
        <v>2038</v>
      </c>
      <c r="T32" s="127">
        <f t="shared" si="4"/>
        <v>2039</v>
      </c>
      <c r="U32" s="127">
        <f t="shared" si="4"/>
        <v>2040</v>
      </c>
      <c r="V32" s="127">
        <f t="shared" si="4"/>
        <v>2041</v>
      </c>
      <c r="W32" s="127">
        <f t="shared" si="4"/>
        <v>2042</v>
      </c>
      <c r="X32" s="127">
        <f t="shared" si="4"/>
        <v>2043</v>
      </c>
      <c r="Y32" s="127">
        <f t="shared" si="4"/>
        <v>2044</v>
      </c>
      <c r="Z32" s="127">
        <f t="shared" si="4"/>
        <v>2045</v>
      </c>
      <c r="AA32" s="127">
        <f t="shared" si="4"/>
        <v>2046</v>
      </c>
      <c r="AB32" s="127">
        <f t="shared" si="4"/>
        <v>2047</v>
      </c>
      <c r="AC32" s="127">
        <f t="shared" si="4"/>
        <v>2048</v>
      </c>
      <c r="AD32" s="127">
        <f t="shared" si="4"/>
        <v>2049</v>
      </c>
      <c r="AE32" s="127">
        <f t="shared" si="4"/>
        <v>2050</v>
      </c>
      <c r="AF32" s="127">
        <f t="shared" si="4"/>
        <v>2051</v>
      </c>
      <c r="AG32" s="127">
        <f t="shared" si="4"/>
        <v>2052</v>
      </c>
      <c r="AH32" s="127">
        <f t="shared" si="4"/>
        <v>2053</v>
      </c>
      <c r="AI32" s="127">
        <f t="shared" si="4"/>
        <v>2054</v>
      </c>
      <c r="AJ32" s="86"/>
      <c r="AT32" s="110"/>
    </row>
    <row r="33" spans="1:46" s="109" customFormat="1" x14ac:dyDescent="0.25">
      <c r="A33" s="696"/>
      <c r="C33" s="136"/>
      <c r="D33" s="136"/>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86"/>
      <c r="AT33" s="110"/>
    </row>
    <row r="34" spans="1:46" s="109" customFormat="1" x14ac:dyDescent="0.25">
      <c r="A34" s="696"/>
      <c r="C34" s="126" t="s">
        <v>258</v>
      </c>
      <c r="D34" s="135">
        <f>SUM(E34:AH34)</f>
        <v>0</v>
      </c>
      <c r="E34" s="119">
        <f>'I.1 Investimento + Substituição'!E27</f>
        <v>0</v>
      </c>
      <c r="F34" s="119">
        <f>'I.1 Investimento + Substituição'!F27</f>
        <v>0</v>
      </c>
      <c r="G34" s="119">
        <f>'I.1 Investimento + Substituição'!G27</f>
        <v>0</v>
      </c>
      <c r="H34" s="119">
        <f>'I.1 Investimento + Substituição'!H27</f>
        <v>0</v>
      </c>
      <c r="I34" s="119">
        <f>'I.1 Investimento + Substituição'!I27</f>
        <v>0</v>
      </c>
      <c r="J34" s="119">
        <f>'I.1 Investimento + Substituição'!J27</f>
        <v>0</v>
      </c>
      <c r="K34" s="119">
        <f>'I.1 Investimento + Substituição'!K27</f>
        <v>0</v>
      </c>
      <c r="L34" s="119">
        <f>'I.1 Investimento + Substituição'!L27</f>
        <v>0</v>
      </c>
      <c r="M34" s="119">
        <f>'I.1 Investimento + Substituição'!M27</f>
        <v>0</v>
      </c>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38"/>
      <c r="AT34" s="110"/>
    </row>
    <row r="35" spans="1:46" s="180" customFormat="1" ht="6.75" x14ac:dyDescent="0.25">
      <c r="A35" s="696"/>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82"/>
      <c r="AT35" s="183"/>
    </row>
    <row r="36" spans="1:46" s="109" customFormat="1" x14ac:dyDescent="0.25">
      <c r="A36" s="696"/>
      <c r="C36" s="126" t="s">
        <v>145</v>
      </c>
      <c r="D36" s="135">
        <f>SUM(E36:AH36)</f>
        <v>0</v>
      </c>
      <c r="E36" s="119">
        <f>'I.3 Ficha Custos'!E67</f>
        <v>0</v>
      </c>
      <c r="F36" s="137">
        <f>'I.3 Ficha Custos'!F67</f>
        <v>0</v>
      </c>
      <c r="G36" s="119">
        <f>'I.3 Ficha Custos'!G67</f>
        <v>0</v>
      </c>
      <c r="H36" s="119">
        <f>'I.3 Ficha Custos'!H67</f>
        <v>0</v>
      </c>
      <c r="I36" s="119">
        <f>'I.3 Ficha Custos'!I67</f>
        <v>0</v>
      </c>
      <c r="J36" s="119">
        <f>'I.3 Ficha Custos'!J67</f>
        <v>0</v>
      </c>
      <c r="K36" s="119">
        <f>'I.3 Ficha Custos'!K67</f>
        <v>0</v>
      </c>
      <c r="L36" s="119">
        <f>'I.3 Ficha Custos'!L67</f>
        <v>0</v>
      </c>
      <c r="M36" s="119">
        <f>'I.3 Ficha Custos'!M67</f>
        <v>0</v>
      </c>
      <c r="N36" s="119">
        <f>'I.3 Ficha Custos'!N67</f>
        <v>0</v>
      </c>
      <c r="O36" s="119">
        <f>'I.3 Ficha Custos'!O67</f>
        <v>0</v>
      </c>
      <c r="P36" s="119">
        <f>'I.3 Ficha Custos'!P67</f>
        <v>0</v>
      </c>
      <c r="Q36" s="119">
        <f>'I.3 Ficha Custos'!Q67</f>
        <v>0</v>
      </c>
      <c r="R36" s="119">
        <f>'I.3 Ficha Custos'!R67</f>
        <v>0</v>
      </c>
      <c r="S36" s="119">
        <f>'I.3 Ficha Custos'!S67</f>
        <v>0</v>
      </c>
      <c r="T36" s="119">
        <f>'I.3 Ficha Custos'!T67</f>
        <v>0</v>
      </c>
      <c r="U36" s="119">
        <f>'I.3 Ficha Custos'!U67</f>
        <v>0</v>
      </c>
      <c r="V36" s="119">
        <f>'I.3 Ficha Custos'!V67</f>
        <v>0</v>
      </c>
      <c r="W36" s="119">
        <f>'I.3 Ficha Custos'!W67</f>
        <v>0</v>
      </c>
      <c r="X36" s="119">
        <f>'I.3 Ficha Custos'!X67</f>
        <v>0</v>
      </c>
      <c r="Y36" s="119">
        <f>'I.3 Ficha Custos'!Y67</f>
        <v>0</v>
      </c>
      <c r="Z36" s="119">
        <f>'I.3 Ficha Custos'!Z67</f>
        <v>0</v>
      </c>
      <c r="AA36" s="119">
        <f>'I.3 Ficha Custos'!AA67</f>
        <v>0</v>
      </c>
      <c r="AB36" s="119">
        <f>'I.3 Ficha Custos'!AB67</f>
        <v>0</v>
      </c>
      <c r="AC36" s="119">
        <f>'I.3 Ficha Custos'!AC67</f>
        <v>0</v>
      </c>
      <c r="AD36" s="119">
        <f>'I.3 Ficha Custos'!AD67</f>
        <v>0</v>
      </c>
      <c r="AE36" s="119">
        <f>'I.3 Ficha Custos'!AE67</f>
        <v>0</v>
      </c>
      <c r="AF36" s="119">
        <f>'I.3 Ficha Custos'!AF67</f>
        <v>0</v>
      </c>
      <c r="AG36" s="119">
        <f>'I.3 Ficha Custos'!AG67</f>
        <v>0</v>
      </c>
      <c r="AH36" s="119">
        <f>'I.3 Ficha Custos'!AH67</f>
        <v>0</v>
      </c>
      <c r="AI36" s="119">
        <f>'I.3 Ficha Custos'!AI67</f>
        <v>0</v>
      </c>
      <c r="AJ36" s="138"/>
      <c r="AT36" s="110"/>
    </row>
    <row r="37" spans="1:46" s="180" customFormat="1" ht="6.75" x14ac:dyDescent="0.25">
      <c r="A37" s="696"/>
      <c r="B37" s="191"/>
      <c r="C37" s="192"/>
      <c r="D37" s="193"/>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82"/>
      <c r="AT37" s="183"/>
    </row>
    <row r="38" spans="1:46" s="109" customFormat="1" x14ac:dyDescent="0.25">
      <c r="A38" s="696"/>
      <c r="C38" s="126" t="s">
        <v>259</v>
      </c>
      <c r="D38" s="135">
        <f>SUM(E38:AH38)</f>
        <v>0</v>
      </c>
      <c r="E38" s="119">
        <f>'I.1 Investimento + Substituição'!E55</f>
        <v>0</v>
      </c>
      <c r="F38" s="119">
        <f>'I.1 Investimento + Substituição'!F55</f>
        <v>0</v>
      </c>
      <c r="G38" s="119">
        <f>'I.1 Investimento + Substituição'!G55</f>
        <v>0</v>
      </c>
      <c r="H38" s="119">
        <f>'I.1 Investimento + Substituição'!H55</f>
        <v>0</v>
      </c>
      <c r="I38" s="119">
        <f>'I.1 Investimento + Substituição'!I55</f>
        <v>0</v>
      </c>
      <c r="J38" s="119">
        <f>'I.1 Investimento + Substituição'!J55</f>
        <v>0</v>
      </c>
      <c r="K38" s="119">
        <f>'I.1 Investimento + Substituição'!K55</f>
        <v>0</v>
      </c>
      <c r="L38" s="119">
        <f>'I.1 Investimento + Substituição'!L55</f>
        <v>0</v>
      </c>
      <c r="M38" s="119">
        <f>'I.1 Investimento + Substituição'!M55</f>
        <v>0</v>
      </c>
      <c r="N38" s="119">
        <f>'I.1 Investimento + Substituição'!N55</f>
        <v>0</v>
      </c>
      <c r="O38" s="119">
        <f>'I.1 Investimento + Substituição'!O55</f>
        <v>0</v>
      </c>
      <c r="P38" s="119">
        <f>'I.1 Investimento + Substituição'!P55</f>
        <v>0</v>
      </c>
      <c r="Q38" s="119">
        <f>'I.1 Investimento + Substituição'!Q55</f>
        <v>0</v>
      </c>
      <c r="R38" s="119">
        <f>'I.1 Investimento + Substituição'!R55</f>
        <v>0</v>
      </c>
      <c r="S38" s="119">
        <f>'I.1 Investimento + Substituição'!S55</f>
        <v>0</v>
      </c>
      <c r="T38" s="119">
        <f>'I.1 Investimento + Substituição'!T55</f>
        <v>0</v>
      </c>
      <c r="U38" s="119">
        <f>'I.1 Investimento + Substituição'!U55</f>
        <v>0</v>
      </c>
      <c r="V38" s="119">
        <f>'I.1 Investimento + Substituição'!V55</f>
        <v>0</v>
      </c>
      <c r="W38" s="119">
        <f>'I.1 Investimento + Substituição'!W55</f>
        <v>0</v>
      </c>
      <c r="X38" s="119">
        <f>'I.1 Investimento + Substituição'!X55</f>
        <v>0</v>
      </c>
      <c r="Y38" s="119">
        <f>'I.1 Investimento + Substituição'!Y55</f>
        <v>0</v>
      </c>
      <c r="Z38" s="119">
        <f>'I.1 Investimento + Substituição'!Z55</f>
        <v>0</v>
      </c>
      <c r="AA38" s="119">
        <f>'I.1 Investimento + Substituição'!AA55</f>
        <v>0</v>
      </c>
      <c r="AB38" s="119">
        <f>'I.1 Investimento + Substituição'!AB55</f>
        <v>0</v>
      </c>
      <c r="AC38" s="119">
        <f>'I.1 Investimento + Substituição'!AC55</f>
        <v>0</v>
      </c>
      <c r="AD38" s="119">
        <f>'I.1 Investimento + Substituição'!AD55</f>
        <v>0</v>
      </c>
      <c r="AE38" s="119">
        <f>'I.1 Investimento + Substituição'!AE55</f>
        <v>0</v>
      </c>
      <c r="AF38" s="119">
        <f>'I.1 Investimento + Substituição'!AF55</f>
        <v>0</v>
      </c>
      <c r="AG38" s="119">
        <f>'I.1 Investimento + Substituição'!AG55</f>
        <v>0</v>
      </c>
      <c r="AH38" s="119">
        <f>'I.1 Investimento + Substituição'!AH55</f>
        <v>0</v>
      </c>
      <c r="AI38" s="119">
        <f>'I.1 Investimento + Substituição'!AI55</f>
        <v>0</v>
      </c>
      <c r="AJ38" s="138"/>
      <c r="AT38" s="110"/>
    </row>
    <row r="39" spans="1:46" s="180" customFormat="1" ht="6.75" x14ac:dyDescent="0.25">
      <c r="A39" s="696"/>
      <c r="C39" s="186"/>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82"/>
      <c r="AT39" s="183"/>
    </row>
    <row r="40" spans="1:46" s="178" customFormat="1" x14ac:dyDescent="0.25">
      <c r="A40" s="696"/>
      <c r="C40" s="174"/>
      <c r="D40" s="135">
        <f t="shared" ref="D40:D50" si="5">SUM(E40:AH40)</f>
        <v>0</v>
      </c>
      <c r="E40" s="175"/>
      <c r="F40" s="176"/>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86"/>
      <c r="AT40" s="179"/>
    </row>
    <row r="41" spans="1:46" s="178" customFormat="1" x14ac:dyDescent="0.25">
      <c r="A41" s="696"/>
      <c r="C41" s="174"/>
      <c r="D41" s="135">
        <f t="shared" si="5"/>
        <v>0</v>
      </c>
      <c r="E41" s="175"/>
      <c r="F41" s="176"/>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86"/>
      <c r="AT41" s="179"/>
    </row>
    <row r="42" spans="1:46" s="178" customFormat="1" x14ac:dyDescent="0.25">
      <c r="A42" s="696"/>
      <c r="C42" s="174"/>
      <c r="D42" s="135">
        <f t="shared" si="5"/>
        <v>0</v>
      </c>
      <c r="E42" s="175"/>
      <c r="F42" s="176"/>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86"/>
      <c r="AT42" s="179"/>
    </row>
    <row r="43" spans="1:46" s="178" customFormat="1" x14ac:dyDescent="0.25">
      <c r="A43" s="696"/>
      <c r="C43" s="174"/>
      <c r="D43" s="135">
        <f t="shared" si="5"/>
        <v>0</v>
      </c>
      <c r="E43" s="175"/>
      <c r="F43" s="176"/>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86"/>
      <c r="AT43" s="179"/>
    </row>
    <row r="44" spans="1:46" s="178" customFormat="1" x14ac:dyDescent="0.25">
      <c r="A44" s="696"/>
      <c r="C44" s="174"/>
      <c r="D44" s="135">
        <f t="shared" si="5"/>
        <v>0</v>
      </c>
      <c r="E44" s="175"/>
      <c r="F44" s="176"/>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86"/>
      <c r="AT44" s="179"/>
    </row>
    <row r="45" spans="1:46" s="178" customFormat="1" x14ac:dyDescent="0.25">
      <c r="A45" s="696"/>
      <c r="C45" s="174"/>
      <c r="D45" s="135">
        <f t="shared" si="5"/>
        <v>0</v>
      </c>
      <c r="E45" s="175"/>
      <c r="F45" s="176"/>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86"/>
      <c r="AT45" s="179"/>
    </row>
    <row r="46" spans="1:46" s="178" customFormat="1" x14ac:dyDescent="0.25">
      <c r="A46" s="696"/>
      <c r="C46" s="174"/>
      <c r="D46" s="135">
        <f t="shared" si="5"/>
        <v>0</v>
      </c>
      <c r="E46" s="175"/>
      <c r="F46" s="176"/>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86"/>
      <c r="AT46" s="179"/>
    </row>
    <row r="47" spans="1:46" s="178" customFormat="1" x14ac:dyDescent="0.25">
      <c r="A47" s="696"/>
      <c r="C47" s="174"/>
      <c r="D47" s="135">
        <f t="shared" si="5"/>
        <v>0</v>
      </c>
      <c r="E47" s="175"/>
      <c r="F47" s="176"/>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86"/>
      <c r="AT47" s="179"/>
    </row>
    <row r="48" spans="1:46" s="178" customFormat="1" x14ac:dyDescent="0.25">
      <c r="A48" s="696"/>
      <c r="C48" s="174"/>
      <c r="D48" s="135">
        <f t="shared" si="5"/>
        <v>0</v>
      </c>
      <c r="E48" s="175"/>
      <c r="F48" s="176"/>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86"/>
      <c r="AT48" s="179"/>
    </row>
    <row r="49" spans="1:46" s="178" customFormat="1" x14ac:dyDescent="0.25">
      <c r="A49" s="696"/>
      <c r="C49" s="177"/>
      <c r="D49" s="135">
        <f t="shared" si="5"/>
        <v>0</v>
      </c>
      <c r="E49" s="175"/>
      <c r="F49" s="176"/>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86"/>
      <c r="AT49" s="179"/>
    </row>
    <row r="50" spans="1:46" s="109" customFormat="1" x14ac:dyDescent="0.25">
      <c r="A50" s="696"/>
      <c r="C50" s="126" t="s">
        <v>146</v>
      </c>
      <c r="D50" s="135">
        <f t="shared" si="5"/>
        <v>0</v>
      </c>
      <c r="E50" s="194">
        <f t="shared" ref="E50:AC50" si="6">SUM(E40:E49)</f>
        <v>0</v>
      </c>
      <c r="F50" s="195">
        <f t="shared" si="6"/>
        <v>0</v>
      </c>
      <c r="G50" s="194">
        <f t="shared" si="6"/>
        <v>0</v>
      </c>
      <c r="H50" s="194">
        <f t="shared" si="6"/>
        <v>0</v>
      </c>
      <c r="I50" s="194">
        <f t="shared" si="6"/>
        <v>0</v>
      </c>
      <c r="J50" s="194">
        <f t="shared" si="6"/>
        <v>0</v>
      </c>
      <c r="K50" s="194">
        <f t="shared" si="6"/>
        <v>0</v>
      </c>
      <c r="L50" s="194">
        <f t="shared" si="6"/>
        <v>0</v>
      </c>
      <c r="M50" s="194">
        <f t="shared" si="6"/>
        <v>0</v>
      </c>
      <c r="N50" s="194">
        <f t="shared" si="6"/>
        <v>0</v>
      </c>
      <c r="O50" s="194">
        <f t="shared" si="6"/>
        <v>0</v>
      </c>
      <c r="P50" s="194">
        <f t="shared" si="6"/>
        <v>0</v>
      </c>
      <c r="Q50" s="194">
        <f t="shared" si="6"/>
        <v>0</v>
      </c>
      <c r="R50" s="194">
        <f t="shared" si="6"/>
        <v>0</v>
      </c>
      <c r="S50" s="194">
        <f t="shared" si="6"/>
        <v>0</v>
      </c>
      <c r="T50" s="194">
        <f t="shared" si="6"/>
        <v>0</v>
      </c>
      <c r="U50" s="194">
        <f t="shared" si="6"/>
        <v>0</v>
      </c>
      <c r="V50" s="194">
        <f t="shared" si="6"/>
        <v>0</v>
      </c>
      <c r="W50" s="194">
        <f t="shared" si="6"/>
        <v>0</v>
      </c>
      <c r="X50" s="194">
        <f t="shared" si="6"/>
        <v>0</v>
      </c>
      <c r="Y50" s="194">
        <f t="shared" si="6"/>
        <v>0</v>
      </c>
      <c r="Z50" s="194">
        <f t="shared" si="6"/>
        <v>0</v>
      </c>
      <c r="AA50" s="194">
        <f t="shared" si="6"/>
        <v>0</v>
      </c>
      <c r="AB50" s="194">
        <f t="shared" si="6"/>
        <v>0</v>
      </c>
      <c r="AC50" s="194">
        <f t="shared" si="6"/>
        <v>0</v>
      </c>
      <c r="AD50" s="194">
        <f>SUM(AD40:AD49)</f>
        <v>0</v>
      </c>
      <c r="AE50" s="194">
        <f t="shared" ref="AE50:AI50" si="7">SUM(AE40:AE49)</f>
        <v>0</v>
      </c>
      <c r="AF50" s="194">
        <f t="shared" si="7"/>
        <v>0</v>
      </c>
      <c r="AG50" s="194">
        <f t="shared" si="7"/>
        <v>0</v>
      </c>
      <c r="AH50" s="194">
        <f t="shared" si="7"/>
        <v>0</v>
      </c>
      <c r="AI50" s="194">
        <f t="shared" si="7"/>
        <v>0</v>
      </c>
      <c r="AJ50" s="86"/>
      <c r="AT50" s="110"/>
    </row>
    <row r="51" spans="1:46" s="109" customFormat="1" x14ac:dyDescent="0.25">
      <c r="A51" s="696"/>
      <c r="C51" s="126" t="s">
        <v>147</v>
      </c>
      <c r="D51" s="135">
        <f>IFERROR(SUM(E51:AH51),"")</f>
        <v>0</v>
      </c>
      <c r="E51" s="194">
        <f>IFERROR(E50*I.Pressupostos!L37,"")</f>
        <v>0</v>
      </c>
      <c r="F51" s="195">
        <f>IFERROR(F50*I.Pressupostos!M37,"")</f>
        <v>0</v>
      </c>
      <c r="G51" s="194">
        <f>IFERROR(G50*I.Pressupostos!N37,"")</f>
        <v>0</v>
      </c>
      <c r="H51" s="194">
        <f>IFERROR(H50*I.Pressupostos!O37,"")</f>
        <v>0</v>
      </c>
      <c r="I51" s="194">
        <f>IFERROR(I50*I.Pressupostos!P37,"")</f>
        <v>0</v>
      </c>
      <c r="J51" s="194">
        <f>IFERROR(J50*I.Pressupostos!Q37,"")</f>
        <v>0</v>
      </c>
      <c r="K51" s="194">
        <f>IFERROR(K50*I.Pressupostos!R37,"")</f>
        <v>0</v>
      </c>
      <c r="L51" s="194">
        <f>IFERROR(L50*I.Pressupostos!S37,"")</f>
        <v>0</v>
      </c>
      <c r="M51" s="194">
        <f>IFERROR(M50*I.Pressupostos!T37,"")</f>
        <v>0</v>
      </c>
      <c r="N51" s="194">
        <f>IFERROR(N50*I.Pressupostos!U37,"")</f>
        <v>0</v>
      </c>
      <c r="O51" s="194">
        <f>IFERROR(O50*I.Pressupostos!V37,"")</f>
        <v>0</v>
      </c>
      <c r="P51" s="194">
        <f>IFERROR(P50*I.Pressupostos!W37,"")</f>
        <v>0</v>
      </c>
      <c r="Q51" s="194">
        <f>IFERROR(Q50*I.Pressupostos!X37,"")</f>
        <v>0</v>
      </c>
      <c r="R51" s="194">
        <f>IFERROR(R50*I.Pressupostos!Y37,"")</f>
        <v>0</v>
      </c>
      <c r="S51" s="194">
        <f>IFERROR(S50*I.Pressupostos!Z37,"")</f>
        <v>0</v>
      </c>
      <c r="T51" s="194">
        <f>IFERROR(T50*I.Pressupostos!AA37,"")</f>
        <v>0</v>
      </c>
      <c r="U51" s="194">
        <f>IFERROR(U50*I.Pressupostos!AB37,"")</f>
        <v>0</v>
      </c>
      <c r="V51" s="194">
        <f>IFERROR(V50*I.Pressupostos!AC37,"")</f>
        <v>0</v>
      </c>
      <c r="W51" s="194">
        <f>IFERROR(W50*I.Pressupostos!AD37,"")</f>
        <v>0</v>
      </c>
      <c r="X51" s="194">
        <f>IFERROR(X50*I.Pressupostos!AE37,"")</f>
        <v>0</v>
      </c>
      <c r="Y51" s="194">
        <f>IFERROR(Y50*I.Pressupostos!AF37,"")</f>
        <v>0</v>
      </c>
      <c r="Z51" s="194">
        <f>IFERROR(Z50*I.Pressupostos!AG37,"")</f>
        <v>0</v>
      </c>
      <c r="AA51" s="194">
        <f>IFERROR(AA50*I.Pressupostos!AH37,"")</f>
        <v>0</v>
      </c>
      <c r="AB51" s="194">
        <f>IFERROR(AB50*I.Pressupostos!AI37,"")</f>
        <v>0</v>
      </c>
      <c r="AC51" s="194">
        <f>IFERROR(AC50*I.Pressupostos!AJ37,"")</f>
        <v>0</v>
      </c>
      <c r="AD51" s="194">
        <f>IFERROR(AD50*I.Pressupostos!AK37,"")</f>
        <v>0</v>
      </c>
      <c r="AE51" s="194">
        <f>IFERROR(AE50*I.Pressupostos!AL37,"")</f>
        <v>0</v>
      </c>
      <c r="AF51" s="194">
        <f>IFERROR(AF50*I.Pressupostos!AM37,"")</f>
        <v>0</v>
      </c>
      <c r="AG51" s="194">
        <f>IFERROR(AG50*I.Pressupostos!AN37,"")</f>
        <v>0</v>
      </c>
      <c r="AH51" s="194">
        <f>IFERROR(AH50*I.Pressupostos!AO37,"")</f>
        <v>0</v>
      </c>
      <c r="AI51" s="194">
        <f>IFERROR(AI50*I.Pressupostos!AP37,"")</f>
        <v>0</v>
      </c>
      <c r="AJ51" s="86"/>
      <c r="AT51" s="110"/>
    </row>
    <row r="52" spans="1:46" s="196" customFormat="1" ht="6.75" x14ac:dyDescent="0.25">
      <c r="A52" s="696"/>
      <c r="C52" s="197"/>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82"/>
      <c r="AT52" s="199"/>
    </row>
    <row r="53" spans="1:46" s="178" customFormat="1" x14ac:dyDescent="0.25">
      <c r="A53" s="696"/>
      <c r="C53" s="174"/>
      <c r="D53" s="135">
        <f t="shared" ref="D53:D63" si="8">SUM(E53:AH53)</f>
        <v>0</v>
      </c>
      <c r="E53" s="175"/>
      <c r="F53" s="176"/>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86"/>
      <c r="AT53" s="179"/>
    </row>
    <row r="54" spans="1:46" s="178" customFormat="1" x14ac:dyDescent="0.25">
      <c r="A54" s="696"/>
      <c r="C54" s="174"/>
      <c r="D54" s="135">
        <f t="shared" si="8"/>
        <v>0</v>
      </c>
      <c r="E54" s="175"/>
      <c r="F54" s="176"/>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86"/>
      <c r="AT54" s="179"/>
    </row>
    <row r="55" spans="1:46" s="178" customFormat="1" x14ac:dyDescent="0.25">
      <c r="A55" s="696"/>
      <c r="C55" s="174"/>
      <c r="D55" s="135">
        <f t="shared" si="8"/>
        <v>0</v>
      </c>
      <c r="E55" s="175"/>
      <c r="F55" s="176"/>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86"/>
      <c r="AT55" s="179"/>
    </row>
    <row r="56" spans="1:46" s="178" customFormat="1" x14ac:dyDescent="0.25">
      <c r="A56" s="696"/>
      <c r="C56" s="174"/>
      <c r="D56" s="135">
        <f t="shared" si="8"/>
        <v>0</v>
      </c>
      <c r="E56" s="175"/>
      <c r="F56" s="176"/>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86"/>
      <c r="AT56" s="179"/>
    </row>
    <row r="57" spans="1:46" s="178" customFormat="1" x14ac:dyDescent="0.25">
      <c r="A57" s="696"/>
      <c r="C57" s="174"/>
      <c r="D57" s="135">
        <f t="shared" si="8"/>
        <v>0</v>
      </c>
      <c r="E57" s="175"/>
      <c r="F57" s="176"/>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86"/>
      <c r="AT57" s="179"/>
    </row>
    <row r="58" spans="1:46" s="178" customFormat="1" x14ac:dyDescent="0.25">
      <c r="A58" s="696"/>
      <c r="C58" s="174"/>
      <c r="D58" s="135">
        <f t="shared" si="8"/>
        <v>0</v>
      </c>
      <c r="E58" s="175"/>
      <c r="F58" s="176"/>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86"/>
      <c r="AT58" s="179"/>
    </row>
    <row r="59" spans="1:46" s="178" customFormat="1" x14ac:dyDescent="0.25">
      <c r="A59" s="696"/>
      <c r="C59" s="174"/>
      <c r="D59" s="135">
        <f t="shared" si="8"/>
        <v>0</v>
      </c>
      <c r="E59" s="175"/>
      <c r="F59" s="176"/>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86"/>
      <c r="AT59" s="179"/>
    </row>
    <row r="60" spans="1:46" s="178" customFormat="1" x14ac:dyDescent="0.25">
      <c r="A60" s="696"/>
      <c r="C60" s="174"/>
      <c r="D60" s="135">
        <f t="shared" si="8"/>
        <v>0</v>
      </c>
      <c r="E60" s="175"/>
      <c r="F60" s="176"/>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86"/>
      <c r="AT60" s="179"/>
    </row>
    <row r="61" spans="1:46" s="178" customFormat="1" x14ac:dyDescent="0.25">
      <c r="A61" s="696"/>
      <c r="C61" s="174"/>
      <c r="D61" s="135">
        <f t="shared" si="8"/>
        <v>0</v>
      </c>
      <c r="E61" s="175"/>
      <c r="F61" s="176"/>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86"/>
      <c r="AT61" s="179"/>
    </row>
    <row r="62" spans="1:46" s="178" customFormat="1" x14ac:dyDescent="0.25">
      <c r="A62" s="696"/>
      <c r="C62" s="177"/>
      <c r="D62" s="135">
        <f t="shared" si="8"/>
        <v>0</v>
      </c>
      <c r="E62" s="175"/>
      <c r="F62" s="176"/>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86"/>
      <c r="AT62" s="179"/>
    </row>
    <row r="63" spans="1:46" s="109" customFormat="1" x14ac:dyDescent="0.25">
      <c r="A63" s="696"/>
      <c r="C63" s="126" t="s">
        <v>148</v>
      </c>
      <c r="D63" s="135">
        <f t="shared" si="8"/>
        <v>0</v>
      </c>
      <c r="E63" s="194">
        <f t="shared" ref="E63:AI63" si="9">SUM(E53:E62)</f>
        <v>0</v>
      </c>
      <c r="F63" s="195">
        <f t="shared" si="9"/>
        <v>0</v>
      </c>
      <c r="G63" s="194">
        <f t="shared" si="9"/>
        <v>0</v>
      </c>
      <c r="H63" s="194">
        <f t="shared" si="9"/>
        <v>0</v>
      </c>
      <c r="I63" s="194">
        <f t="shared" si="9"/>
        <v>0</v>
      </c>
      <c r="J63" s="194">
        <f t="shared" si="9"/>
        <v>0</v>
      </c>
      <c r="K63" s="194">
        <f t="shared" si="9"/>
        <v>0</v>
      </c>
      <c r="L63" s="194">
        <f t="shared" si="9"/>
        <v>0</v>
      </c>
      <c r="M63" s="194">
        <f t="shared" si="9"/>
        <v>0</v>
      </c>
      <c r="N63" s="194">
        <f t="shared" si="9"/>
        <v>0</v>
      </c>
      <c r="O63" s="194">
        <f t="shared" si="9"/>
        <v>0</v>
      </c>
      <c r="P63" s="194">
        <f t="shared" si="9"/>
        <v>0</v>
      </c>
      <c r="Q63" s="194">
        <f t="shared" si="9"/>
        <v>0</v>
      </c>
      <c r="R63" s="194">
        <f t="shared" si="9"/>
        <v>0</v>
      </c>
      <c r="S63" s="194">
        <f t="shared" si="9"/>
        <v>0</v>
      </c>
      <c r="T63" s="194">
        <f t="shared" si="9"/>
        <v>0</v>
      </c>
      <c r="U63" s="194">
        <f t="shared" si="9"/>
        <v>0</v>
      </c>
      <c r="V63" s="194">
        <f t="shared" si="9"/>
        <v>0</v>
      </c>
      <c r="W63" s="194">
        <f t="shared" si="9"/>
        <v>0</v>
      </c>
      <c r="X63" s="194">
        <f t="shared" si="9"/>
        <v>0</v>
      </c>
      <c r="Y63" s="194">
        <f t="shared" si="9"/>
        <v>0</v>
      </c>
      <c r="Z63" s="194">
        <f t="shared" si="9"/>
        <v>0</v>
      </c>
      <c r="AA63" s="194">
        <f t="shared" si="9"/>
        <v>0</v>
      </c>
      <c r="AB63" s="194">
        <f t="shared" si="9"/>
        <v>0</v>
      </c>
      <c r="AC63" s="194">
        <f t="shared" si="9"/>
        <v>0</v>
      </c>
      <c r="AD63" s="194">
        <f t="shared" si="9"/>
        <v>0</v>
      </c>
      <c r="AE63" s="194">
        <f t="shared" si="9"/>
        <v>0</v>
      </c>
      <c r="AF63" s="194">
        <f t="shared" si="9"/>
        <v>0</v>
      </c>
      <c r="AG63" s="194">
        <f t="shared" si="9"/>
        <v>0</v>
      </c>
      <c r="AH63" s="194">
        <f t="shared" si="9"/>
        <v>0</v>
      </c>
      <c r="AI63" s="194">
        <f t="shared" si="9"/>
        <v>0</v>
      </c>
      <c r="AJ63" s="86"/>
      <c r="AT63" s="110"/>
    </row>
    <row r="64" spans="1:46" s="109" customFormat="1" x14ac:dyDescent="0.25">
      <c r="A64" s="696"/>
      <c r="C64" s="126" t="s">
        <v>149</v>
      </c>
      <c r="D64" s="135">
        <f>IFERROR(SUM(E64:AH64),"")</f>
        <v>0</v>
      </c>
      <c r="E64" s="194">
        <f>IFERROR(E63*I.Pressupostos!L37,"")</f>
        <v>0</v>
      </c>
      <c r="F64" s="195">
        <f>IFERROR(F63*I.Pressupostos!M37,"")</f>
        <v>0</v>
      </c>
      <c r="G64" s="194">
        <f>IFERROR(G63*I.Pressupostos!N37,"")</f>
        <v>0</v>
      </c>
      <c r="H64" s="194">
        <f>IFERROR(H63*I.Pressupostos!O37,"")</f>
        <v>0</v>
      </c>
      <c r="I64" s="194">
        <f>IFERROR(I63*I.Pressupostos!P37,"")</f>
        <v>0</v>
      </c>
      <c r="J64" s="194">
        <f>IFERROR(J63*I.Pressupostos!Q37,"")</f>
        <v>0</v>
      </c>
      <c r="K64" s="194">
        <f>IFERROR(K63*I.Pressupostos!R37,"")</f>
        <v>0</v>
      </c>
      <c r="L64" s="194">
        <f>IFERROR(L63*I.Pressupostos!S37,"")</f>
        <v>0</v>
      </c>
      <c r="M64" s="194">
        <f>IFERROR(M63*I.Pressupostos!T37,"")</f>
        <v>0</v>
      </c>
      <c r="N64" s="194">
        <f>IFERROR(N63*I.Pressupostos!U37,"")</f>
        <v>0</v>
      </c>
      <c r="O64" s="194">
        <f>IFERROR(O63*I.Pressupostos!V37,"")</f>
        <v>0</v>
      </c>
      <c r="P64" s="194">
        <f>IFERROR(P63*I.Pressupostos!W37,"")</f>
        <v>0</v>
      </c>
      <c r="Q64" s="194">
        <f>IFERROR(Q63*I.Pressupostos!X37,"")</f>
        <v>0</v>
      </c>
      <c r="R64" s="194">
        <f>IFERROR(R63*I.Pressupostos!Y37,"")</f>
        <v>0</v>
      </c>
      <c r="S64" s="194">
        <f>IFERROR(S63*I.Pressupostos!Z37,"")</f>
        <v>0</v>
      </c>
      <c r="T64" s="194">
        <f>IFERROR(T63*I.Pressupostos!AA37,"")</f>
        <v>0</v>
      </c>
      <c r="U64" s="194">
        <f>IFERROR(U63*I.Pressupostos!AB37,"")</f>
        <v>0</v>
      </c>
      <c r="V64" s="194">
        <f>IFERROR(V63*I.Pressupostos!AC37,"")</f>
        <v>0</v>
      </c>
      <c r="W64" s="194">
        <f>IFERROR(W63*I.Pressupostos!AD37,"")</f>
        <v>0</v>
      </c>
      <c r="X64" s="194">
        <f>IFERROR(X63*I.Pressupostos!AE37,"")</f>
        <v>0</v>
      </c>
      <c r="Y64" s="194">
        <f>IFERROR(Y63*I.Pressupostos!AF37,"")</f>
        <v>0</v>
      </c>
      <c r="Z64" s="194">
        <f>IFERROR(Z63*I.Pressupostos!AG37,"")</f>
        <v>0</v>
      </c>
      <c r="AA64" s="194">
        <f>IFERROR(AA63*I.Pressupostos!AH37,"")</f>
        <v>0</v>
      </c>
      <c r="AB64" s="194">
        <f>IFERROR(AB63*I.Pressupostos!AI37,"")</f>
        <v>0</v>
      </c>
      <c r="AC64" s="194">
        <f>IFERROR(AC63*I.Pressupostos!AJ37,"")</f>
        <v>0</v>
      </c>
      <c r="AD64" s="194">
        <f>IFERROR(AD63*I.Pressupostos!AK37,"")</f>
        <v>0</v>
      </c>
      <c r="AE64" s="194">
        <f>IFERROR(AE63*I.Pressupostos!AL37,"")</f>
        <v>0</v>
      </c>
      <c r="AF64" s="194">
        <f>IFERROR(AF63*I.Pressupostos!AM37,"")</f>
        <v>0</v>
      </c>
      <c r="AG64" s="194">
        <f>IFERROR(AG63*I.Pressupostos!AN37,"")</f>
        <v>0</v>
      </c>
      <c r="AH64" s="194">
        <f>IFERROR(AH63*I.Pressupostos!AO37,"")</f>
        <v>0</v>
      </c>
      <c r="AI64" s="194">
        <f>IFERROR(AI63*I.Pressupostos!AP37,"")</f>
        <v>0</v>
      </c>
      <c r="AJ64" s="86"/>
      <c r="AT64" s="110"/>
    </row>
    <row r="65" spans="1:46" s="191" customFormat="1" ht="6.75" x14ac:dyDescent="0.25">
      <c r="A65" s="696"/>
      <c r="C65" s="197"/>
      <c r="D65" s="198"/>
      <c r="E65" s="198"/>
      <c r="F65" s="197"/>
      <c r="G65" s="198"/>
      <c r="H65" s="198"/>
      <c r="I65" s="198"/>
      <c r="J65" s="198"/>
      <c r="K65" s="198"/>
      <c r="L65" s="197"/>
      <c r="M65" s="198"/>
      <c r="N65" s="198"/>
      <c r="O65" s="198"/>
      <c r="P65" s="198"/>
      <c r="Q65" s="198"/>
      <c r="R65" s="197"/>
      <c r="S65" s="198"/>
      <c r="T65" s="198"/>
      <c r="U65" s="198"/>
      <c r="V65" s="198"/>
      <c r="W65" s="198"/>
      <c r="X65" s="197"/>
      <c r="Y65" s="198"/>
      <c r="Z65" s="198"/>
      <c r="AA65" s="198"/>
      <c r="AB65" s="198"/>
      <c r="AC65" s="198"/>
      <c r="AD65" s="197"/>
      <c r="AE65" s="198"/>
      <c r="AF65" s="198"/>
      <c r="AG65" s="198"/>
      <c r="AH65" s="198"/>
      <c r="AI65" s="198"/>
      <c r="AJ65" s="182"/>
      <c r="AT65" s="200"/>
    </row>
    <row r="66" spans="1:46" s="138" customFormat="1" x14ac:dyDescent="0.25">
      <c r="A66" s="696"/>
      <c r="C66" s="145" t="s">
        <v>150</v>
      </c>
      <c r="D66" s="135">
        <f>IFERROR(SUM(E66:AH66),"")</f>
        <v>0</v>
      </c>
      <c r="E66" s="184">
        <f>IFERROR(E34+E36+E38+E51+E64,"")</f>
        <v>0</v>
      </c>
      <c r="F66" s="185">
        <f>IFERROR(F34+F36+F38+F51+F64,"")</f>
        <v>0</v>
      </c>
      <c r="G66" s="184">
        <f>IFERROR(G34+G36+G38+G51+G64,"")</f>
        <v>0</v>
      </c>
      <c r="H66" s="184">
        <f t="shared" ref="H66:AI66" si="10">IFERROR(H34+H36+H38+H51+H64,"")</f>
        <v>0</v>
      </c>
      <c r="I66" s="184">
        <f t="shared" si="10"/>
        <v>0</v>
      </c>
      <c r="J66" s="184">
        <f t="shared" si="10"/>
        <v>0</v>
      </c>
      <c r="K66" s="184">
        <f t="shared" si="10"/>
        <v>0</v>
      </c>
      <c r="L66" s="184">
        <f t="shared" si="10"/>
        <v>0</v>
      </c>
      <c r="M66" s="184">
        <f t="shared" si="10"/>
        <v>0</v>
      </c>
      <c r="N66" s="184">
        <f t="shared" si="10"/>
        <v>0</v>
      </c>
      <c r="O66" s="184">
        <f t="shared" si="10"/>
        <v>0</v>
      </c>
      <c r="P66" s="184">
        <f t="shared" si="10"/>
        <v>0</v>
      </c>
      <c r="Q66" s="184">
        <f t="shared" si="10"/>
        <v>0</v>
      </c>
      <c r="R66" s="184">
        <f t="shared" si="10"/>
        <v>0</v>
      </c>
      <c r="S66" s="184">
        <f t="shared" si="10"/>
        <v>0</v>
      </c>
      <c r="T66" s="184">
        <f t="shared" si="10"/>
        <v>0</v>
      </c>
      <c r="U66" s="184">
        <f t="shared" si="10"/>
        <v>0</v>
      </c>
      <c r="V66" s="184">
        <f t="shared" si="10"/>
        <v>0</v>
      </c>
      <c r="W66" s="184">
        <f t="shared" si="10"/>
        <v>0</v>
      </c>
      <c r="X66" s="184">
        <f t="shared" si="10"/>
        <v>0</v>
      </c>
      <c r="Y66" s="184">
        <f t="shared" si="10"/>
        <v>0</v>
      </c>
      <c r="Z66" s="184">
        <f t="shared" si="10"/>
        <v>0</v>
      </c>
      <c r="AA66" s="184">
        <f t="shared" si="10"/>
        <v>0</v>
      </c>
      <c r="AB66" s="184">
        <f t="shared" si="10"/>
        <v>0</v>
      </c>
      <c r="AC66" s="184">
        <f t="shared" si="10"/>
        <v>0</v>
      </c>
      <c r="AD66" s="184">
        <f t="shared" si="10"/>
        <v>0</v>
      </c>
      <c r="AE66" s="184">
        <f t="shared" si="10"/>
        <v>0</v>
      </c>
      <c r="AF66" s="184">
        <f t="shared" si="10"/>
        <v>0</v>
      </c>
      <c r="AG66" s="184">
        <f t="shared" si="10"/>
        <v>0</v>
      </c>
      <c r="AH66" s="184">
        <f t="shared" si="10"/>
        <v>0</v>
      </c>
      <c r="AI66" s="184">
        <f t="shared" si="10"/>
        <v>0</v>
      </c>
      <c r="AJ66" s="86"/>
      <c r="AK66" s="201"/>
      <c r="AL66" s="201"/>
      <c r="AM66" s="201"/>
      <c r="AN66" s="201"/>
      <c r="AO66" s="201"/>
      <c r="AP66" s="201"/>
      <c r="AT66" s="144"/>
    </row>
    <row r="67" spans="1:46" s="138" customFormat="1" x14ac:dyDescent="0.25">
      <c r="A67" s="146"/>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202"/>
      <c r="AE67" s="202"/>
      <c r="AF67" s="202"/>
      <c r="AG67" s="202"/>
      <c r="AH67" s="202"/>
      <c r="AI67" s="202"/>
      <c r="AJ67" s="86"/>
      <c r="AK67" s="201"/>
      <c r="AL67" s="201"/>
      <c r="AM67" s="201"/>
      <c r="AN67" s="201"/>
      <c r="AO67" s="201"/>
      <c r="AP67" s="201"/>
      <c r="AT67" s="144"/>
    </row>
    <row r="68" spans="1:46" s="138" customFormat="1" x14ac:dyDescent="0.25">
      <c r="A68" s="146"/>
      <c r="E68" s="148"/>
      <c r="F68" s="334"/>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202"/>
      <c r="AE68" s="202"/>
      <c r="AF68" s="202"/>
      <c r="AG68" s="202"/>
      <c r="AH68" s="202"/>
      <c r="AI68" s="202"/>
      <c r="AJ68" s="86"/>
      <c r="AK68" s="201"/>
      <c r="AL68" s="201"/>
      <c r="AM68" s="201"/>
      <c r="AN68" s="201"/>
      <c r="AO68" s="201"/>
      <c r="AP68" s="201"/>
      <c r="AT68" s="144"/>
    </row>
    <row r="70" spans="1:46" ht="15.75" x14ac:dyDescent="0.25">
      <c r="A70" s="696" t="s">
        <v>151</v>
      </c>
      <c r="C70" s="702" t="s">
        <v>152</v>
      </c>
      <c r="D70" s="703"/>
      <c r="E70" s="184">
        <f t="shared" ref="E70:AI70" si="11">IFERROR(E28-E66,"")</f>
        <v>0</v>
      </c>
      <c r="F70" s="185">
        <f t="shared" si="11"/>
        <v>0</v>
      </c>
      <c r="G70" s="184">
        <f t="shared" si="11"/>
        <v>0</v>
      </c>
      <c r="H70" s="184">
        <f t="shared" si="11"/>
        <v>0</v>
      </c>
      <c r="I70" s="184">
        <f t="shared" si="11"/>
        <v>0</v>
      </c>
      <c r="J70" s="184">
        <f t="shared" si="11"/>
        <v>0</v>
      </c>
      <c r="K70" s="184">
        <f t="shared" si="11"/>
        <v>0</v>
      </c>
      <c r="L70" s="184">
        <f t="shared" si="11"/>
        <v>0</v>
      </c>
      <c r="M70" s="184">
        <f t="shared" si="11"/>
        <v>0</v>
      </c>
      <c r="N70" s="184">
        <f t="shared" si="11"/>
        <v>0</v>
      </c>
      <c r="O70" s="184">
        <f t="shared" si="11"/>
        <v>0</v>
      </c>
      <c r="P70" s="184">
        <f t="shared" si="11"/>
        <v>0</v>
      </c>
      <c r="Q70" s="184">
        <f t="shared" si="11"/>
        <v>0</v>
      </c>
      <c r="R70" s="184">
        <f t="shared" si="11"/>
        <v>0</v>
      </c>
      <c r="S70" s="184">
        <f t="shared" si="11"/>
        <v>0</v>
      </c>
      <c r="T70" s="184">
        <f t="shared" si="11"/>
        <v>0</v>
      </c>
      <c r="U70" s="184">
        <f t="shared" si="11"/>
        <v>0</v>
      </c>
      <c r="V70" s="184">
        <f t="shared" si="11"/>
        <v>0</v>
      </c>
      <c r="W70" s="184">
        <f t="shared" si="11"/>
        <v>0</v>
      </c>
      <c r="X70" s="184">
        <f t="shared" si="11"/>
        <v>0</v>
      </c>
      <c r="Y70" s="184">
        <f t="shared" si="11"/>
        <v>0</v>
      </c>
      <c r="Z70" s="184">
        <f t="shared" si="11"/>
        <v>0</v>
      </c>
      <c r="AA70" s="184">
        <f t="shared" si="11"/>
        <v>0</v>
      </c>
      <c r="AB70" s="184">
        <f t="shared" si="11"/>
        <v>0</v>
      </c>
      <c r="AC70" s="184">
        <f t="shared" si="11"/>
        <v>0</v>
      </c>
      <c r="AD70" s="184">
        <f t="shared" si="11"/>
        <v>0</v>
      </c>
      <c r="AE70" s="184">
        <f t="shared" si="11"/>
        <v>0</v>
      </c>
      <c r="AF70" s="184">
        <f t="shared" si="11"/>
        <v>0</v>
      </c>
      <c r="AG70" s="184">
        <f t="shared" si="11"/>
        <v>0</v>
      </c>
      <c r="AH70" s="184">
        <f t="shared" si="11"/>
        <v>0</v>
      </c>
      <c r="AI70" s="184">
        <f t="shared" si="11"/>
        <v>0</v>
      </c>
    </row>
    <row r="71" spans="1:46" s="182" customFormat="1" ht="6.75" x14ac:dyDescent="0.25">
      <c r="A71" s="696"/>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T71" s="203"/>
    </row>
    <row r="72" spans="1:46" ht="27.75" customHeight="1" x14ac:dyDescent="0.25">
      <c r="A72" s="696"/>
      <c r="C72" s="163" t="s">
        <v>153</v>
      </c>
      <c r="D72" s="204"/>
      <c r="E72" s="184">
        <f>E70</f>
        <v>0</v>
      </c>
      <c r="F72" s="185">
        <f>IFERROR(E72+F70,"")</f>
        <v>0</v>
      </c>
      <c r="G72" s="184">
        <f>IFERROR(F72+G70,"")</f>
        <v>0</v>
      </c>
      <c r="H72" s="184">
        <f>IFERROR(G72+H70,"")</f>
        <v>0</v>
      </c>
      <c r="I72" s="184">
        <f t="shared" ref="I72:AI72" si="12">IFERROR(H72+I70,"")</f>
        <v>0</v>
      </c>
      <c r="J72" s="184">
        <f t="shared" si="12"/>
        <v>0</v>
      </c>
      <c r="K72" s="184">
        <f t="shared" si="12"/>
        <v>0</v>
      </c>
      <c r="L72" s="184">
        <f>IFERROR(K72+L70,"")</f>
        <v>0</v>
      </c>
      <c r="M72" s="184">
        <f t="shared" si="12"/>
        <v>0</v>
      </c>
      <c r="N72" s="184">
        <f t="shared" si="12"/>
        <v>0</v>
      </c>
      <c r="O72" s="184">
        <f t="shared" si="12"/>
        <v>0</v>
      </c>
      <c r="P72" s="184">
        <f t="shared" si="12"/>
        <v>0</v>
      </c>
      <c r="Q72" s="184">
        <f t="shared" si="12"/>
        <v>0</v>
      </c>
      <c r="R72" s="184">
        <f t="shared" si="12"/>
        <v>0</v>
      </c>
      <c r="S72" s="184">
        <f t="shared" si="12"/>
        <v>0</v>
      </c>
      <c r="T72" s="184">
        <f t="shared" si="12"/>
        <v>0</v>
      </c>
      <c r="U72" s="184">
        <f t="shared" si="12"/>
        <v>0</v>
      </c>
      <c r="V72" s="184">
        <f t="shared" si="12"/>
        <v>0</v>
      </c>
      <c r="W72" s="184">
        <f t="shared" si="12"/>
        <v>0</v>
      </c>
      <c r="X72" s="184">
        <f t="shared" si="12"/>
        <v>0</v>
      </c>
      <c r="Y72" s="184">
        <f t="shared" si="12"/>
        <v>0</v>
      </c>
      <c r="Z72" s="184">
        <f t="shared" si="12"/>
        <v>0</v>
      </c>
      <c r="AA72" s="184">
        <f t="shared" si="12"/>
        <v>0</v>
      </c>
      <c r="AB72" s="184">
        <f t="shared" si="12"/>
        <v>0</v>
      </c>
      <c r="AC72" s="184">
        <f t="shared" si="12"/>
        <v>0</v>
      </c>
      <c r="AD72" s="184">
        <f t="shared" si="12"/>
        <v>0</v>
      </c>
      <c r="AE72" s="184">
        <f t="shared" si="12"/>
        <v>0</v>
      </c>
      <c r="AF72" s="184">
        <f t="shared" si="12"/>
        <v>0</v>
      </c>
      <c r="AG72" s="184">
        <f t="shared" si="12"/>
        <v>0</v>
      </c>
      <c r="AH72" s="184">
        <f t="shared" si="12"/>
        <v>0</v>
      </c>
      <c r="AI72" s="288">
        <f t="shared" si="12"/>
        <v>0</v>
      </c>
    </row>
    <row r="74" spans="1:46" x14ac:dyDescent="0.25">
      <c r="E74" s="87"/>
      <c r="AE74" s="86"/>
      <c r="AF74" s="86"/>
      <c r="AG74" s="86"/>
      <c r="AH74" s="86"/>
      <c r="AI74" s="86"/>
      <c r="AO74" s="87"/>
      <c r="AT74" s="86"/>
    </row>
    <row r="75" spans="1:46" x14ac:dyDescent="0.25">
      <c r="E75" s="87"/>
      <c r="AE75" s="86"/>
      <c r="AF75" s="86"/>
      <c r="AG75" s="86"/>
      <c r="AH75" s="86"/>
      <c r="AI75" s="86"/>
      <c r="AO75" s="87"/>
      <c r="AT75" s="86"/>
    </row>
    <row r="76" spans="1:46" ht="15" x14ac:dyDescent="0.25">
      <c r="C76" s="87"/>
      <c r="D76" s="205"/>
      <c r="F76" s="333"/>
    </row>
    <row r="77" spans="1:46" x14ac:dyDescent="0.25">
      <c r="C77" s="87"/>
      <c r="D77" s="87"/>
    </row>
    <row r="78" spans="1:46" x14ac:dyDescent="0.25">
      <c r="C78" s="87"/>
      <c r="D78" s="87"/>
    </row>
    <row r="79" spans="1:46" x14ac:dyDescent="0.25">
      <c r="C79" s="87"/>
      <c r="D79" s="87"/>
      <c r="E79" s="206"/>
      <c r="F79" s="206"/>
      <c r="G79" s="206"/>
      <c r="H79" s="206"/>
      <c r="I79" s="206">
        <v>0</v>
      </c>
      <c r="J79" s="206">
        <v>0</v>
      </c>
      <c r="K79" s="206">
        <v>0</v>
      </c>
      <c r="L79" s="206">
        <v>0</v>
      </c>
      <c r="M79" s="206">
        <v>0</v>
      </c>
      <c r="N79" s="206">
        <v>0</v>
      </c>
      <c r="O79" s="206">
        <v>0</v>
      </c>
      <c r="P79" s="206">
        <v>0</v>
      </c>
      <c r="Q79" s="206">
        <v>0</v>
      </c>
      <c r="R79" s="206">
        <v>0</v>
      </c>
      <c r="S79" s="206">
        <v>0</v>
      </c>
      <c r="T79" s="206">
        <v>0</v>
      </c>
      <c r="U79" s="206">
        <v>0</v>
      </c>
      <c r="V79" s="206">
        <v>0</v>
      </c>
      <c r="W79" s="206">
        <v>0</v>
      </c>
      <c r="X79" s="206">
        <v>0</v>
      </c>
      <c r="Y79" s="206">
        <v>0</v>
      </c>
      <c r="Z79" s="206">
        <v>0</v>
      </c>
      <c r="AA79" s="206">
        <v>0</v>
      </c>
      <c r="AB79" s="206">
        <v>0</v>
      </c>
      <c r="AC79" s="206">
        <v>0</v>
      </c>
      <c r="AD79" s="206">
        <v>0</v>
      </c>
    </row>
    <row r="80" spans="1:46" x14ac:dyDescent="0.25">
      <c r="C80" s="87"/>
      <c r="D80" s="87"/>
    </row>
    <row r="81" spans="3:4" x14ac:dyDescent="0.25">
      <c r="C81" s="87"/>
      <c r="D81" s="87"/>
    </row>
    <row r="82" spans="3:4" x14ac:dyDescent="0.25">
      <c r="C82" s="87"/>
      <c r="D82" s="87"/>
    </row>
    <row r="83" spans="3:4" x14ac:dyDescent="0.25">
      <c r="C83" s="87"/>
      <c r="D83" s="87"/>
    </row>
    <row r="84" spans="3:4" x14ac:dyDescent="0.25">
      <c r="C84" s="87"/>
      <c r="D84" s="87"/>
    </row>
    <row r="85" spans="3:4" x14ac:dyDescent="0.25">
      <c r="C85" s="87"/>
      <c r="D85" s="87"/>
    </row>
  </sheetData>
  <sheetProtection formatCells="0" formatColumns="0" formatRows="0" insertColumns="0" insertRows="0" deleteColumns="0" deleteRows="0"/>
  <mergeCells count="9">
    <mergeCell ref="O1:U1"/>
    <mergeCell ref="A1:M1"/>
    <mergeCell ref="A70:A72"/>
    <mergeCell ref="C70:D70"/>
    <mergeCell ref="C5:D5"/>
    <mergeCell ref="A11:A28"/>
    <mergeCell ref="C11:C12"/>
    <mergeCell ref="C31:C32"/>
    <mergeCell ref="A31:A66"/>
  </mergeCells>
  <conditionalFormatting sqref="E72:AI72">
    <cfRule type="cellIs" dxfId="0" priority="1" operator="lessThan">
      <formula>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6F258-6A70-48D6-9C68-940B5A797871}">
  <dimension ref="A1:AY31"/>
  <sheetViews>
    <sheetView zoomScaleNormal="100" workbookViewId="0">
      <selection activeCell="C4" sqref="C4:F4"/>
    </sheetView>
  </sheetViews>
  <sheetFormatPr defaultRowHeight="15" x14ac:dyDescent="0.25"/>
  <cols>
    <col min="2" max="2" width="34" customWidth="1"/>
    <col min="3" max="3" width="32.28515625" customWidth="1"/>
    <col min="4" max="4" width="14.28515625" customWidth="1"/>
    <col min="5" max="5" width="44.7109375" customWidth="1"/>
    <col min="6" max="6" width="53" customWidth="1"/>
  </cols>
  <sheetData>
    <row r="1" spans="1:51" ht="92.25" customHeight="1" x14ac:dyDescent="0.25"/>
    <row r="2" spans="1:51" s="86" customFormat="1" ht="50.1" customHeight="1" x14ac:dyDescent="0.25">
      <c r="A2" s="33"/>
      <c r="B2" s="570" t="s">
        <v>4</v>
      </c>
      <c r="C2" s="570"/>
      <c r="D2" s="570"/>
      <c r="E2" s="570"/>
      <c r="F2" s="570"/>
      <c r="G2" s="33"/>
      <c r="H2" s="33"/>
      <c r="I2" s="33"/>
      <c r="J2" s="33"/>
      <c r="K2" s="33"/>
      <c r="L2" s="33"/>
      <c r="M2" s="33"/>
      <c r="N2" s="33"/>
      <c r="O2" s="33"/>
      <c r="P2" s="33"/>
      <c r="Q2" s="33"/>
      <c r="R2" s="87"/>
      <c r="S2" s="87"/>
      <c r="T2" s="87"/>
      <c r="U2" s="87"/>
      <c r="V2" s="87"/>
      <c r="W2" s="87"/>
      <c r="X2" s="87"/>
      <c r="Y2" s="87"/>
      <c r="Z2" s="87"/>
      <c r="AA2" s="87"/>
      <c r="AB2" s="87"/>
      <c r="AC2" s="87"/>
      <c r="AD2" s="87"/>
      <c r="AE2" s="87"/>
      <c r="AF2" s="87"/>
      <c r="AG2" s="87"/>
      <c r="AH2" s="87"/>
      <c r="AI2" s="87"/>
      <c r="AJ2" s="87"/>
      <c r="AK2" s="87"/>
      <c r="AL2" s="87"/>
      <c r="AM2" s="87"/>
      <c r="AN2" s="87"/>
      <c r="AY2" s="87"/>
    </row>
    <row r="3" spans="1:51" s="86" customFormat="1" ht="27.75" customHeight="1" x14ac:dyDescent="0.25">
      <c r="A3" s="33"/>
      <c r="B3" s="7"/>
      <c r="C3" s="7"/>
      <c r="D3" s="7"/>
      <c r="E3" s="7"/>
      <c r="F3" s="7"/>
      <c r="G3" s="33"/>
      <c r="H3" s="33"/>
      <c r="I3" s="33"/>
      <c r="J3" s="33"/>
      <c r="K3" s="33"/>
      <c r="L3" s="33"/>
      <c r="M3" s="33"/>
      <c r="N3" s="33"/>
      <c r="O3" s="33"/>
      <c r="P3" s="33"/>
      <c r="Q3" s="33"/>
      <c r="R3" s="87"/>
      <c r="S3" s="87"/>
      <c r="T3" s="87"/>
      <c r="U3" s="87"/>
      <c r="V3" s="87"/>
      <c r="W3" s="87"/>
      <c r="X3" s="87"/>
      <c r="Y3" s="87"/>
      <c r="Z3" s="87"/>
      <c r="AA3" s="87"/>
      <c r="AB3" s="87"/>
      <c r="AC3" s="87"/>
      <c r="AD3" s="87"/>
      <c r="AE3" s="87"/>
      <c r="AF3" s="87"/>
      <c r="AG3" s="87"/>
      <c r="AH3" s="87"/>
      <c r="AI3" s="87"/>
      <c r="AJ3" s="87"/>
      <c r="AK3" s="87"/>
      <c r="AL3" s="87"/>
      <c r="AM3" s="87"/>
      <c r="AN3" s="87"/>
      <c r="AY3" s="87"/>
    </row>
    <row r="4" spans="1:51" s="86" customFormat="1" ht="27.75" customHeight="1" x14ac:dyDescent="0.25">
      <c r="A4" s="33"/>
      <c r="B4" s="335" t="s">
        <v>44</v>
      </c>
      <c r="C4" s="709"/>
      <c r="D4" s="710"/>
      <c r="E4" s="710"/>
      <c r="F4" s="711"/>
      <c r="G4" s="33"/>
      <c r="H4" s="33"/>
      <c r="I4" s="33"/>
      <c r="J4" s="33"/>
      <c r="K4" s="33"/>
      <c r="L4" s="33"/>
      <c r="M4" s="33"/>
      <c r="N4" s="33"/>
      <c r="O4" s="33"/>
      <c r="P4" s="33"/>
      <c r="Q4" s="33"/>
      <c r="R4" s="87"/>
      <c r="S4" s="87"/>
      <c r="T4" s="87"/>
      <c r="U4" s="87"/>
      <c r="V4" s="87"/>
      <c r="W4" s="87"/>
      <c r="X4" s="87"/>
      <c r="Y4" s="87"/>
      <c r="Z4" s="87"/>
      <c r="AA4" s="87"/>
      <c r="AB4" s="87"/>
      <c r="AC4" s="87"/>
      <c r="AD4" s="87"/>
      <c r="AE4" s="87"/>
      <c r="AF4" s="87"/>
      <c r="AG4" s="87"/>
      <c r="AH4" s="87"/>
      <c r="AI4" s="87"/>
      <c r="AJ4" s="87"/>
      <c r="AK4" s="87"/>
      <c r="AL4" s="87"/>
      <c r="AM4" s="87"/>
      <c r="AN4" s="87"/>
      <c r="AY4" s="87"/>
    </row>
    <row r="5" spans="1:51" s="86" customFormat="1" ht="24" customHeight="1" x14ac:dyDescent="0.25">
      <c r="A5" s="33"/>
      <c r="B5" s="335" t="s">
        <v>45</v>
      </c>
      <c r="C5" s="709"/>
      <c r="D5" s="710"/>
      <c r="E5" s="710"/>
      <c r="F5" s="711"/>
      <c r="G5" s="33"/>
      <c r="H5" s="33"/>
      <c r="I5" s="33"/>
      <c r="J5" s="33"/>
      <c r="K5" s="33"/>
      <c r="L5" s="33"/>
      <c r="M5" s="33"/>
      <c r="N5" s="33"/>
      <c r="O5" s="33"/>
      <c r="P5" s="33"/>
      <c r="Q5" s="33"/>
      <c r="R5" s="87"/>
      <c r="S5" s="87"/>
      <c r="T5" s="87"/>
      <c r="U5" s="87"/>
      <c r="V5" s="87"/>
      <c r="W5" s="87"/>
      <c r="X5" s="87"/>
      <c r="Y5" s="87"/>
      <c r="Z5" s="87"/>
      <c r="AA5" s="87"/>
      <c r="AB5" s="87"/>
      <c r="AC5" s="87"/>
      <c r="AD5" s="87"/>
      <c r="AE5" s="87"/>
      <c r="AF5" s="87"/>
      <c r="AG5" s="87"/>
      <c r="AH5" s="87"/>
      <c r="AI5" s="87"/>
      <c r="AJ5" s="87"/>
      <c r="AK5" s="87"/>
      <c r="AL5" s="87"/>
      <c r="AM5" s="87"/>
      <c r="AN5" s="87"/>
      <c r="AY5" s="87"/>
    </row>
    <row r="7" spans="1:51" ht="21" x14ac:dyDescent="0.25">
      <c r="B7" s="708" t="s">
        <v>183</v>
      </c>
      <c r="C7" s="708"/>
      <c r="D7" s="708"/>
      <c r="E7" s="708"/>
      <c r="F7" s="708"/>
    </row>
    <row r="8" spans="1:51" ht="63" x14ac:dyDescent="0.25">
      <c r="B8" s="299" t="s">
        <v>184</v>
      </c>
      <c r="C8" s="299" t="s">
        <v>209</v>
      </c>
      <c r="D8" s="299" t="s">
        <v>185</v>
      </c>
      <c r="E8" s="299" t="s">
        <v>186</v>
      </c>
      <c r="F8" s="299" t="s">
        <v>187</v>
      </c>
    </row>
    <row r="9" spans="1:51" ht="83.25" customHeight="1" x14ac:dyDescent="0.25">
      <c r="B9" s="300" t="s">
        <v>188</v>
      </c>
      <c r="C9" s="301" t="s">
        <v>189</v>
      </c>
      <c r="D9" s="302"/>
      <c r="E9" s="303"/>
      <c r="F9" s="302"/>
    </row>
    <row r="10" spans="1:51" ht="99.75" customHeight="1" x14ac:dyDescent="0.25">
      <c r="B10" s="300" t="s">
        <v>190</v>
      </c>
      <c r="C10" s="301" t="s">
        <v>191</v>
      </c>
      <c r="D10" s="302"/>
      <c r="E10" s="304"/>
      <c r="F10" s="302"/>
    </row>
    <row r="11" spans="1:51" ht="78.75" x14ac:dyDescent="0.25">
      <c r="B11" s="340" t="s">
        <v>192</v>
      </c>
      <c r="C11" s="308" t="s">
        <v>193</v>
      </c>
      <c r="D11" s="306"/>
      <c r="E11" s="303"/>
      <c r="F11" s="307"/>
    </row>
    <row r="12" spans="1:51" ht="157.5" x14ac:dyDescent="0.25">
      <c r="B12" s="300" t="s">
        <v>194</v>
      </c>
      <c r="C12" s="308" t="s">
        <v>232</v>
      </c>
      <c r="D12" s="306"/>
      <c r="E12" s="303"/>
      <c r="F12" s="307"/>
    </row>
    <row r="13" spans="1:51" ht="56.25" x14ac:dyDescent="0.25">
      <c r="B13" s="300" t="s">
        <v>195</v>
      </c>
      <c r="C13" s="309" t="s">
        <v>233</v>
      </c>
      <c r="D13" s="306"/>
      <c r="E13" s="303"/>
      <c r="F13" s="307"/>
    </row>
    <row r="14" spans="1:51" ht="112.5" x14ac:dyDescent="0.25">
      <c r="B14" s="300" t="s">
        <v>196</v>
      </c>
      <c r="C14" s="309" t="s">
        <v>197</v>
      </c>
      <c r="D14" s="306"/>
      <c r="E14" s="303"/>
      <c r="F14" s="307"/>
    </row>
    <row r="15" spans="1:51" ht="47.25" x14ac:dyDescent="0.25">
      <c r="B15" s="299" t="s">
        <v>184</v>
      </c>
      <c r="C15" s="299" t="s">
        <v>209</v>
      </c>
      <c r="D15" s="299" t="s">
        <v>39</v>
      </c>
      <c r="E15" s="299" t="s">
        <v>198</v>
      </c>
      <c r="F15" s="299" t="s">
        <v>199</v>
      </c>
    </row>
    <row r="16" spans="1:51" ht="157.5" x14ac:dyDescent="0.25">
      <c r="B16" s="300" t="s">
        <v>200</v>
      </c>
      <c r="C16" s="311" t="s">
        <v>210</v>
      </c>
      <c r="D16" s="306"/>
      <c r="E16" s="303"/>
      <c r="F16" s="307"/>
    </row>
    <row r="17" spans="2:6" ht="135" x14ac:dyDescent="0.25">
      <c r="B17" s="310" t="s">
        <v>8</v>
      </c>
      <c r="C17" s="308" t="s">
        <v>234</v>
      </c>
      <c r="D17" s="306"/>
      <c r="E17" s="303"/>
      <c r="F17" s="307"/>
    </row>
    <row r="18" spans="2:6" ht="213.75" x14ac:dyDescent="0.25">
      <c r="B18" s="310" t="s">
        <v>211</v>
      </c>
      <c r="C18" s="305" t="s">
        <v>212</v>
      </c>
      <c r="D18" s="306"/>
      <c r="E18" s="303"/>
      <c r="F18" s="307"/>
    </row>
    <row r="19" spans="2:6" ht="78.75" x14ac:dyDescent="0.25">
      <c r="B19" s="300" t="s">
        <v>201</v>
      </c>
      <c r="C19" s="308" t="s">
        <v>235</v>
      </c>
      <c r="D19" s="306"/>
      <c r="E19" s="303"/>
      <c r="F19" s="307"/>
    </row>
    <row r="20" spans="2:6" ht="45" x14ac:dyDescent="0.25">
      <c r="B20" s="310" t="s">
        <v>202</v>
      </c>
      <c r="C20" s="308" t="s">
        <v>203</v>
      </c>
      <c r="D20" s="306"/>
      <c r="E20" s="303"/>
      <c r="F20" s="307"/>
    </row>
    <row r="21" spans="2:6" ht="165" customHeight="1" x14ac:dyDescent="0.25">
      <c r="B21" s="300" t="s">
        <v>204</v>
      </c>
      <c r="C21" s="301" t="s">
        <v>205</v>
      </c>
      <c r="D21" s="306"/>
      <c r="E21" s="303"/>
      <c r="F21" s="307"/>
    </row>
    <row r="22" spans="2:6" ht="47.25" x14ac:dyDescent="0.25">
      <c r="B22" s="299" t="s">
        <v>184</v>
      </c>
      <c r="C22" s="299" t="s">
        <v>209</v>
      </c>
      <c r="D22" s="299" t="s">
        <v>39</v>
      </c>
      <c r="E22" s="299" t="s">
        <v>198</v>
      </c>
      <c r="F22" s="299" t="s">
        <v>199</v>
      </c>
    </row>
    <row r="23" spans="2:6" ht="157.5" x14ac:dyDescent="0.25">
      <c r="B23" s="310" t="s">
        <v>206</v>
      </c>
      <c r="C23" s="305" t="s">
        <v>213</v>
      </c>
      <c r="D23" s="306"/>
      <c r="E23" s="303"/>
      <c r="F23" s="307"/>
    </row>
    <row r="24" spans="2:6" ht="180" x14ac:dyDescent="0.25">
      <c r="B24" s="310" t="s">
        <v>11</v>
      </c>
      <c r="C24" s="305" t="s">
        <v>214</v>
      </c>
      <c r="D24" s="306"/>
      <c r="E24" s="303"/>
      <c r="F24" s="307"/>
    </row>
    <row r="25" spans="2:6" ht="225" x14ac:dyDescent="0.25">
      <c r="B25" s="312" t="s">
        <v>159</v>
      </c>
      <c r="C25" s="305" t="s">
        <v>215</v>
      </c>
      <c r="D25" s="306"/>
      <c r="E25" s="303"/>
      <c r="F25" s="307"/>
    </row>
    <row r="26" spans="2:6" ht="294.75" customHeight="1" x14ac:dyDescent="0.25">
      <c r="B26" s="310" t="s">
        <v>160</v>
      </c>
      <c r="C26" s="305" t="s">
        <v>222</v>
      </c>
      <c r="D26" s="306"/>
      <c r="E26" s="303"/>
      <c r="F26" s="307"/>
    </row>
    <row r="27" spans="2:6" ht="174.75" customHeight="1" x14ac:dyDescent="0.25">
      <c r="B27" s="310" t="s">
        <v>207</v>
      </c>
      <c r="C27" s="305" t="s">
        <v>208</v>
      </c>
      <c r="D27" s="306"/>
      <c r="E27" s="303"/>
      <c r="F27" s="307"/>
    </row>
    <row r="31" spans="2:6" x14ac:dyDescent="0.25">
      <c r="E31" s="341"/>
    </row>
  </sheetData>
  <sheetProtection formatCells="0" formatColumns="0" formatRows="0"/>
  <mergeCells count="4">
    <mergeCell ref="B7:F7"/>
    <mergeCell ref="B2:F2"/>
    <mergeCell ref="C4:F4"/>
    <mergeCell ref="C5:F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FC1F6E6-FDDB-43DC-AB29-508376B9DF87}">
          <x14:formula1>
            <xm:f>Folha3!$B$3:$B$5</xm:f>
          </x14:formula1>
          <xm:sqref>D9:D14 D16:D21 D23:D27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C43D3-B722-45D7-A504-A984DA7BF104}">
  <dimension ref="A1:AY30"/>
  <sheetViews>
    <sheetView workbookViewId="0">
      <selection activeCell="N24" sqref="N24"/>
    </sheetView>
  </sheetViews>
  <sheetFormatPr defaultColWidth="8.7109375" defaultRowHeight="11.25" x14ac:dyDescent="0.25"/>
  <cols>
    <col min="1" max="2" width="8.7109375" style="86"/>
    <col min="3" max="3" width="80.5703125" style="86" customWidth="1"/>
    <col min="4" max="4" width="17.28515625" style="86" customWidth="1"/>
    <col min="5" max="5" width="10.28515625" style="86" bestFit="1" customWidth="1"/>
    <col min="6" max="16384" width="8.7109375" style="86"/>
  </cols>
  <sheetData>
    <row r="1" spans="1:51" ht="50.1" customHeight="1" x14ac:dyDescent="0.25">
      <c r="A1" s="570"/>
      <c r="B1" s="570"/>
      <c r="C1" s="570"/>
      <c r="D1" s="570"/>
      <c r="E1" s="570"/>
      <c r="F1" s="570"/>
      <c r="G1" s="570"/>
      <c r="H1" s="570"/>
      <c r="I1" s="570"/>
      <c r="J1" s="570"/>
      <c r="K1" s="570"/>
      <c r="L1" s="570"/>
      <c r="M1" s="570"/>
      <c r="N1" s="570"/>
      <c r="O1" s="570"/>
      <c r="P1" s="570"/>
      <c r="Q1" s="570"/>
      <c r="R1" s="87"/>
      <c r="S1" s="87"/>
      <c r="T1" s="87"/>
      <c r="U1" s="87"/>
      <c r="V1" s="87"/>
      <c r="W1" s="87"/>
      <c r="X1" s="87"/>
      <c r="Y1" s="87"/>
      <c r="Z1" s="87"/>
      <c r="AA1" s="87"/>
      <c r="AB1" s="87"/>
      <c r="AC1" s="87"/>
      <c r="AD1" s="87"/>
      <c r="AE1" s="87"/>
      <c r="AF1" s="87"/>
      <c r="AG1" s="87"/>
      <c r="AH1" s="87"/>
      <c r="AI1" s="87"/>
      <c r="AJ1" s="87"/>
      <c r="AK1" s="87"/>
      <c r="AL1" s="87"/>
      <c r="AM1" s="87"/>
      <c r="AN1" s="87"/>
      <c r="AY1" s="87"/>
    </row>
    <row r="2" spans="1:51" s="88" customFormat="1" x14ac:dyDescent="0.25">
      <c r="A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86"/>
    </row>
    <row r="3" spans="1:51" ht="15" customHeight="1" x14ac:dyDescent="0.25">
      <c r="B3" s="716" t="s">
        <v>4</v>
      </c>
      <c r="C3" s="716"/>
      <c r="D3" s="716"/>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X3" s="87"/>
    </row>
    <row r="4" spans="1:51" s="97" customFormat="1" x14ac:dyDescent="0.25">
      <c r="B4" s="716"/>
      <c r="C4" s="716"/>
      <c r="D4" s="716"/>
      <c r="E4" s="25"/>
      <c r="F4" s="25"/>
      <c r="G4" s="25"/>
      <c r="H4" s="25"/>
      <c r="I4" s="86"/>
      <c r="J4" s="86"/>
      <c r="K4" s="86"/>
      <c r="L4" s="86"/>
      <c r="M4" s="86"/>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86"/>
      <c r="AO4" s="25"/>
      <c r="AP4" s="25"/>
      <c r="AQ4" s="25"/>
      <c r="AR4" s="25"/>
      <c r="AS4" s="25"/>
      <c r="AT4" s="25"/>
      <c r="AU4" s="25"/>
      <c r="AV4" s="25"/>
      <c r="AW4" s="25"/>
      <c r="AX4" s="25"/>
    </row>
    <row r="6" spans="1:51" ht="18.75" x14ac:dyDescent="0.25">
      <c r="B6" s="699" t="s">
        <v>228</v>
      </c>
      <c r="C6" s="699"/>
      <c r="D6" s="699"/>
    </row>
    <row r="8" spans="1:51" x14ac:dyDescent="0.25">
      <c r="B8" s="712"/>
      <c r="C8" s="713"/>
      <c r="D8" s="714"/>
    </row>
    <row r="9" spans="1:51" x14ac:dyDescent="0.25">
      <c r="B9" s="207" t="s">
        <v>155</v>
      </c>
      <c r="C9" s="208" t="s">
        <v>42</v>
      </c>
      <c r="D9" s="430">
        <f>I.Pressupostos!G14</f>
        <v>30</v>
      </c>
    </row>
    <row r="10" spans="1:51" x14ac:dyDescent="0.25">
      <c r="B10" s="207" t="s">
        <v>156</v>
      </c>
      <c r="C10" s="208" t="s">
        <v>43</v>
      </c>
      <c r="D10" s="431">
        <f>IF('II. CF Exploração'!AJ28&lt;0,"",I.Pressupostos!E18)</f>
        <v>0.04</v>
      </c>
    </row>
    <row r="11" spans="1:51" ht="22.5" x14ac:dyDescent="0.25">
      <c r="B11" s="715" t="s">
        <v>41</v>
      </c>
      <c r="C11" s="715"/>
      <c r="D11" s="296" t="s">
        <v>157</v>
      </c>
    </row>
    <row r="12" spans="1:51" x14ac:dyDescent="0.25">
      <c r="B12" s="207">
        <v>1</v>
      </c>
      <c r="C12" s="208" t="s">
        <v>158</v>
      </c>
      <c r="D12" s="429">
        <f>IF('II. CF Exploração'!AE28&lt;0,"",'IV. Análise rentabilidade'!D38)</f>
        <v>0</v>
      </c>
      <c r="E12" s="289"/>
    </row>
    <row r="13" spans="1:51" x14ac:dyDescent="0.25">
      <c r="B13" s="207">
        <v>2</v>
      </c>
      <c r="C13" s="208" t="s">
        <v>11</v>
      </c>
      <c r="D13" s="429">
        <f>IF('II. CF Exploração'!AE29&lt;0,"",'IV. Análise rentabilidade'!D40)</f>
        <v>0</v>
      </c>
    </row>
    <row r="14" spans="1:51" x14ac:dyDescent="0.25">
      <c r="B14" s="207">
        <v>3</v>
      </c>
      <c r="C14" s="208" t="s">
        <v>159</v>
      </c>
      <c r="D14" s="429">
        <f>IF('II. CF Exploração'!AE30&lt;0,"",'IV. Análise rentabilidade'!D42)</f>
        <v>0</v>
      </c>
      <c r="E14" s="88"/>
    </row>
    <row r="15" spans="1:51" x14ac:dyDescent="0.25">
      <c r="B15" s="207">
        <v>4</v>
      </c>
      <c r="C15" s="208" t="s">
        <v>160</v>
      </c>
      <c r="D15" s="429">
        <f>IF('II. CF Exploração'!AE31&lt;0,"",'IV. Análise rentabilidade'!D44)</f>
        <v>0</v>
      </c>
      <c r="E15" s="88"/>
    </row>
    <row r="16" spans="1:51" x14ac:dyDescent="0.25">
      <c r="B16" s="207">
        <v>5</v>
      </c>
      <c r="C16" s="208" t="s">
        <v>260</v>
      </c>
      <c r="D16" s="429">
        <f>IF('II. CF Exploração'!AE32&lt;0,"",'IV. Análise rentabilidade'!D46)</f>
        <v>0</v>
      </c>
      <c r="E16" s="88"/>
    </row>
    <row r="17" spans="1:6" x14ac:dyDescent="0.25">
      <c r="B17" s="715" t="s">
        <v>154</v>
      </c>
      <c r="C17" s="715"/>
      <c r="D17" s="209"/>
    </row>
    <row r="18" spans="1:6" ht="22.5" x14ac:dyDescent="0.25">
      <c r="B18" s="207">
        <v>5</v>
      </c>
      <c r="C18" s="208" t="s">
        <v>261</v>
      </c>
      <c r="D18" s="432">
        <f>IF('II. CF Exploração'!AJ28&lt;0,"",D14-D15-D16+D13)</f>
        <v>0</v>
      </c>
      <c r="E18" s="206"/>
      <c r="F18" s="291"/>
    </row>
    <row r="19" spans="1:6" x14ac:dyDescent="0.25">
      <c r="B19" s="207">
        <v>6</v>
      </c>
      <c r="C19" s="208" t="s">
        <v>238</v>
      </c>
      <c r="D19" s="432">
        <f>IF('II. CF Exploração'!AJ28&lt;0,"",D12-D18)</f>
        <v>0</v>
      </c>
      <c r="E19" s="206"/>
    </row>
    <row r="20" spans="1:6" ht="15.75" x14ac:dyDescent="0.25">
      <c r="B20" s="207">
        <v>7</v>
      </c>
      <c r="C20" s="208" t="s">
        <v>239</v>
      </c>
      <c r="D20" s="433" t="e">
        <f>IF('II. CF Exploração'!AJ28&lt;0,"",D19/D12)</f>
        <v>#DIV/0!</v>
      </c>
      <c r="E20" s="390"/>
    </row>
    <row r="21" spans="1:6" x14ac:dyDescent="0.25">
      <c r="A21" s="210"/>
    </row>
    <row r="30" spans="1:6" ht="15" x14ac:dyDescent="0.25">
      <c r="C30"/>
    </row>
  </sheetData>
  <mergeCells count="6">
    <mergeCell ref="B8:D8"/>
    <mergeCell ref="B11:C11"/>
    <mergeCell ref="B17:C17"/>
    <mergeCell ref="A1:Q1"/>
    <mergeCell ref="B6:D6"/>
    <mergeCell ref="B3:D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E882D-3FA1-4004-9E89-5441B1ABE259}">
  <dimension ref="B3:B5"/>
  <sheetViews>
    <sheetView workbookViewId="0">
      <selection activeCell="N9" sqref="N9"/>
    </sheetView>
  </sheetViews>
  <sheetFormatPr defaultRowHeight="15" x14ac:dyDescent="0.25"/>
  <sheetData>
    <row r="3" spans="2:2" x14ac:dyDescent="0.25">
      <c r="B3" t="s">
        <v>223</v>
      </c>
    </row>
    <row r="4" spans="2:2" x14ac:dyDescent="0.25">
      <c r="B4" t="s">
        <v>224</v>
      </c>
    </row>
    <row r="5" spans="2:2" x14ac:dyDescent="0.25">
      <c r="B5"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13</vt:i4>
      </vt:variant>
      <vt:variant>
        <vt:lpstr>Intervalos com Nome</vt:lpstr>
      </vt:variant>
      <vt:variant>
        <vt:i4>6</vt:i4>
      </vt:variant>
    </vt:vector>
  </HeadingPairs>
  <TitlesOfParts>
    <vt:vector size="19" baseType="lpstr">
      <vt:lpstr>Guião de preenchimento</vt:lpstr>
      <vt:lpstr>I.Pressupostos</vt:lpstr>
      <vt:lpstr>I.1 Investimento + Substituição</vt:lpstr>
      <vt:lpstr>I.2 Ficha Receitas</vt:lpstr>
      <vt:lpstr>I.3 Ficha Custos</vt:lpstr>
      <vt:lpstr>I.4 Cálculos Auxiliares</vt:lpstr>
      <vt:lpstr>II. CF Exploração</vt:lpstr>
      <vt:lpstr>III. Valor Residual</vt:lpstr>
      <vt:lpstr>IV. Análise rentabilidade</vt:lpstr>
      <vt:lpstr>V.Sustentabilidade Financeira</vt:lpstr>
      <vt:lpstr>VI. Check-List</vt:lpstr>
      <vt:lpstr>VII. Défice de financiamento</vt:lpstr>
      <vt:lpstr>Folha3</vt:lpstr>
      <vt:lpstr>'Guião de preenchimento'!Área_de_Impressão</vt:lpstr>
      <vt:lpstr>'I.1 Investimento + Substituição'!Área_de_Impressão</vt:lpstr>
      <vt:lpstr>'I.2 Ficha Receitas'!Área_de_Impressão</vt:lpstr>
      <vt:lpstr>'I.3 Ficha Custos'!Área_de_Impressão</vt:lpstr>
      <vt:lpstr>I.Pressupostos!Área_de_Impressão</vt:lpstr>
      <vt:lpstr>'II. CF Exploração'!Área_de_Impressão</vt:lpstr>
    </vt:vector>
  </TitlesOfParts>
  <Manager/>
  <Company>Service Public Wallon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Desaintes</dc:creator>
  <cp:keywords/>
  <dc:description/>
  <cp:lastModifiedBy>Diogo C. Medeiros</cp:lastModifiedBy>
  <cp:revision/>
  <cp:lastPrinted>2024-06-05T15:06:43Z</cp:lastPrinted>
  <dcterms:created xsi:type="dcterms:W3CDTF">2011-09-05T11:34:22Z</dcterms:created>
  <dcterms:modified xsi:type="dcterms:W3CDTF">2025-08-14T16:12:50Z</dcterms:modified>
  <cp:category/>
  <cp:contentStatus/>
</cp:coreProperties>
</file>